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G:\Unidades de equipo\000 - Informes y Planes Consolidados FBS\2018\Mapa de Riesgos Institucional\"/>
    </mc:Choice>
  </mc:AlternateContent>
  <bookViews>
    <workbookView xWindow="0" yWindow="0" windowWidth="28800" windowHeight="12990" firstSheet="1" activeTab="1"/>
  </bookViews>
  <sheets>
    <sheet name="Formulario (2)" sheetId="4" state="hidden" r:id="rId1"/>
    <sheet name="Formulario" sheetId="1" r:id="rId2"/>
    <sheet name="datos" sheetId="2" r:id="rId3"/>
    <sheet name="Información" sheetId="3" r:id="rId4"/>
  </sheets>
  <definedNames>
    <definedName name="_xlnm._FilterDatabase" localSheetId="1" hidden="1">Formulario!$A$11:$AO$71</definedName>
    <definedName name="_xlnm.Print_Area" localSheetId="1">Formulario!$A$1:$AO$74</definedName>
    <definedName name="calificacion">datos!$A$13:$B$37</definedName>
    <definedName name="CalifiCorrup">datos!$C$13:$D$15</definedName>
    <definedName name="ImpacResidual">datos!$F$13:$F$15</definedName>
    <definedName name="ImpCorrup">datos!$Q$2:$Q$5</definedName>
    <definedName name="manejo">datos!$A$40:$I$43</definedName>
    <definedName name="NaturalezaControl">datos!$H$1:$H$3</definedName>
    <definedName name="PROBABILIDAD">datos!$P$1:$P$6</definedName>
    <definedName name="ProbCorrup">datos!$Q$2:$Q$5</definedName>
    <definedName name="probilida">datos!$P$1:$P$6</definedName>
    <definedName name="probilidad">datos!$P$1:$P$6</definedName>
    <definedName name="Riesgo">datos!$B$1:$B$6</definedName>
    <definedName name="SN">datos!$G$1:$G$2</definedName>
    <definedName name="TipoControl">datos!$F$1:$F$2</definedName>
    <definedName name="TipoImpacto">datos!$D$1:$D$4</definedName>
    <definedName name="_xlnm.Print_Titles" localSheetId="1">Formulario!$7:$10</definedName>
    <definedName name="ValoraHC">datos!$C$1:$C$5</definedName>
    <definedName name="valoraHS">datos!$C$6:$C$9</definedName>
    <definedName name="ValoraRiesgo">datos!$C$1:$C$8</definedName>
    <definedName name="ZonaRiesgoCorrup">datos!$G$11:$I$21</definedName>
    <definedName name="ZonaRiesgoCorrup2">datos!$G$11:$J$21</definedName>
  </definedNames>
  <calcPr calcId="162913"/>
</workbook>
</file>

<file path=xl/calcChain.xml><?xml version="1.0" encoding="utf-8"?>
<calcChain xmlns="http://schemas.openxmlformats.org/spreadsheetml/2006/main">
  <c r="U68" i="1" l="1"/>
  <c r="Y21" i="1" l="1"/>
  <c r="Z21" i="1" s="1"/>
  <c r="U21" i="1"/>
  <c r="T21" i="1"/>
  <c r="P21" i="1"/>
  <c r="K53" i="1" l="1"/>
  <c r="N53" i="1"/>
  <c r="O53" i="1"/>
  <c r="T53" i="1"/>
  <c r="U53" i="1"/>
  <c r="X53" i="1"/>
  <c r="Y53" i="1"/>
  <c r="P53" i="1" l="1"/>
  <c r="Q53" i="1" s="1"/>
  <c r="Z53" i="1"/>
  <c r="Y48" i="1"/>
  <c r="X48" i="1"/>
  <c r="U48" i="1"/>
  <c r="T48" i="1"/>
  <c r="O48" i="1"/>
  <c r="N48" i="1"/>
  <c r="K48" i="1"/>
  <c r="Z48" i="1" l="1"/>
  <c r="P48" i="1"/>
  <c r="Q48" i="1" s="1"/>
  <c r="Y42" i="1"/>
  <c r="X42" i="1"/>
  <c r="U42" i="1"/>
  <c r="T42" i="1"/>
  <c r="O42" i="1"/>
  <c r="N42" i="1"/>
  <c r="K42" i="1"/>
  <c r="P42" i="1" l="1"/>
  <c r="Q42" i="1" s="1"/>
  <c r="Z42" i="1"/>
  <c r="Y24" i="1" l="1"/>
  <c r="X24" i="1"/>
  <c r="U24" i="1"/>
  <c r="T24" i="1"/>
  <c r="O24" i="1"/>
  <c r="N24" i="1"/>
  <c r="P24" i="1" l="1"/>
  <c r="Q24" i="1" s="1"/>
  <c r="Z24" i="1"/>
  <c r="Y22" i="1"/>
  <c r="X22" i="1"/>
  <c r="U22" i="1"/>
  <c r="T22" i="1"/>
  <c r="O22" i="1"/>
  <c r="N22" i="1"/>
  <c r="P22" i="1" l="1"/>
  <c r="Q22" i="1" s="1"/>
  <c r="Z22" i="1"/>
  <c r="Y47" i="1"/>
  <c r="X47" i="1"/>
  <c r="U47" i="1"/>
  <c r="T47" i="1"/>
  <c r="O47" i="1"/>
  <c r="N47" i="1"/>
  <c r="Z47" i="1" l="1"/>
  <c r="P47" i="1"/>
  <c r="Q47" i="1" s="1"/>
  <c r="Y19" i="1"/>
  <c r="X19" i="1"/>
  <c r="U19" i="1"/>
  <c r="T19" i="1"/>
  <c r="O19" i="1"/>
  <c r="N19" i="1"/>
  <c r="K19" i="1"/>
  <c r="P19" i="1" l="1"/>
  <c r="Q19" i="1" s="1"/>
  <c r="Z19" i="1"/>
  <c r="E85" i="3" l="1"/>
  <c r="Y14" i="1"/>
  <c r="U14" i="1"/>
  <c r="T14" i="1"/>
  <c r="Z14" i="1" l="1"/>
  <c r="P55" i="1"/>
  <c r="Q55" i="1" s="1"/>
  <c r="K55" i="1"/>
  <c r="P54" i="1" l="1"/>
  <c r="Q54" i="1" s="1"/>
  <c r="K54" i="1"/>
  <c r="O63" i="1" l="1"/>
  <c r="N63" i="1"/>
  <c r="P63" i="1" s="1"/>
  <c r="Q63" i="1" s="1"/>
  <c r="K63" i="1"/>
  <c r="O61" i="1"/>
  <c r="N61" i="1"/>
  <c r="K61" i="1"/>
  <c r="P61" i="1" l="1"/>
  <c r="Q61" i="1" s="1"/>
  <c r="K41" i="1"/>
  <c r="N41" i="1"/>
  <c r="O41" i="1"/>
  <c r="T41" i="1"/>
  <c r="U41" i="1"/>
  <c r="X41" i="1"/>
  <c r="Y41" i="1"/>
  <c r="P41" i="1" l="1"/>
  <c r="Q41" i="1" s="1"/>
  <c r="Z41" i="1"/>
  <c r="Y28" i="1"/>
  <c r="X28" i="1"/>
  <c r="U28" i="1"/>
  <c r="T28" i="1"/>
  <c r="O28" i="1"/>
  <c r="N28" i="1"/>
  <c r="K28" i="1"/>
  <c r="P28" i="1" l="1"/>
  <c r="Q28" i="1" s="1"/>
  <c r="Z28" i="1"/>
  <c r="Y15" i="1" l="1"/>
  <c r="X15" i="1"/>
  <c r="U15" i="1"/>
  <c r="T15" i="1"/>
  <c r="O15" i="1"/>
  <c r="N15" i="1"/>
  <c r="K15" i="1"/>
  <c r="Y13" i="1"/>
  <c r="X13" i="1"/>
  <c r="U13" i="1"/>
  <c r="T13" i="1"/>
  <c r="O13" i="1"/>
  <c r="N13" i="1"/>
  <c r="K13" i="1"/>
  <c r="P13" i="1" l="1"/>
  <c r="Q13" i="1" s="1"/>
  <c r="Z13" i="1"/>
  <c r="P15" i="1"/>
  <c r="Q15" i="1" s="1"/>
  <c r="Z15" i="1"/>
  <c r="Y23" i="1" l="1"/>
  <c r="X23" i="1"/>
  <c r="U23" i="1"/>
  <c r="T23" i="1"/>
  <c r="O23" i="1"/>
  <c r="N23" i="1"/>
  <c r="Y25" i="1"/>
  <c r="X25" i="1"/>
  <c r="U25" i="1"/>
  <c r="T25" i="1"/>
  <c r="O25" i="1"/>
  <c r="N25" i="1"/>
  <c r="Z23" i="1" l="1"/>
  <c r="P23" i="1"/>
  <c r="Q23" i="1" s="1"/>
  <c r="P25" i="1"/>
  <c r="Q25" i="1" s="1"/>
  <c r="Z25" i="1"/>
  <c r="Y51" i="1" l="1"/>
  <c r="X51" i="1"/>
  <c r="U51" i="1"/>
  <c r="T51" i="1"/>
  <c r="O51" i="1"/>
  <c r="N51" i="1"/>
  <c r="K51" i="1"/>
  <c r="Y49" i="1"/>
  <c r="X49" i="1"/>
  <c r="U49" i="1"/>
  <c r="T49" i="1"/>
  <c r="O49" i="1"/>
  <c r="N49" i="1"/>
  <c r="K49" i="1"/>
  <c r="P49" i="1" l="1"/>
  <c r="Q49" i="1" s="1"/>
  <c r="P51" i="1"/>
  <c r="Q51" i="1" s="1"/>
  <c r="Z49" i="1"/>
  <c r="Z51" i="1"/>
  <c r="Y40" i="1"/>
  <c r="X40" i="1"/>
  <c r="U40" i="1"/>
  <c r="T40" i="1"/>
  <c r="O40" i="1"/>
  <c r="N40" i="1"/>
  <c r="K40" i="1"/>
  <c r="P40" i="1" l="1"/>
  <c r="Q40" i="1" s="1"/>
  <c r="Z40" i="1"/>
  <c r="Y57" i="1"/>
  <c r="X57" i="1"/>
  <c r="U57" i="1"/>
  <c r="Y31" i="1"/>
  <c r="X31" i="1"/>
  <c r="U31" i="1"/>
  <c r="Q31" i="1"/>
  <c r="P31" i="1"/>
  <c r="O31" i="1"/>
  <c r="N31" i="1"/>
  <c r="K31" i="1"/>
  <c r="Y71" i="1"/>
  <c r="X71" i="1"/>
  <c r="U71" i="1"/>
  <c r="Q71" i="1"/>
  <c r="P71" i="1"/>
  <c r="O71" i="1"/>
  <c r="N71" i="1"/>
  <c r="K71" i="1"/>
  <c r="Y29" i="1"/>
  <c r="X29" i="1"/>
  <c r="U29" i="1"/>
  <c r="Q29" i="1"/>
  <c r="P29" i="1"/>
  <c r="O29" i="1"/>
  <c r="N29" i="1"/>
  <c r="K29" i="1"/>
  <c r="N37" i="1"/>
  <c r="N38" i="1"/>
  <c r="N39" i="1"/>
  <c r="O37" i="1"/>
  <c r="O38" i="1"/>
  <c r="O39" i="1"/>
  <c r="Y39" i="1"/>
  <c r="X39" i="1"/>
  <c r="U39" i="1"/>
  <c r="Q39" i="1"/>
  <c r="P39" i="1"/>
  <c r="K39" i="1"/>
  <c r="Y38" i="1"/>
  <c r="X38" i="1"/>
  <c r="U38" i="1"/>
  <c r="Q38" i="1"/>
  <c r="P38" i="1"/>
  <c r="K38" i="1"/>
  <c r="Y37" i="1"/>
  <c r="X37" i="1"/>
  <c r="U37" i="1"/>
  <c r="Q37" i="1"/>
  <c r="P37" i="1"/>
  <c r="K37" i="1"/>
  <c r="Y70" i="1"/>
  <c r="X70" i="1"/>
  <c r="U70" i="1"/>
  <c r="Q70" i="1"/>
  <c r="P70" i="1"/>
  <c r="O70" i="1"/>
  <c r="N70" i="1"/>
  <c r="K70" i="1"/>
  <c r="Y50" i="1"/>
  <c r="X50" i="1"/>
  <c r="U50" i="1"/>
  <c r="Q50" i="1"/>
  <c r="P50" i="1"/>
  <c r="O50" i="1"/>
  <c r="N50" i="1"/>
  <c r="K50" i="1"/>
  <c r="Y69" i="1"/>
  <c r="X69" i="1"/>
  <c r="U69" i="1"/>
  <c r="Q69" i="1"/>
  <c r="P69" i="1"/>
  <c r="O69" i="1"/>
  <c r="N69" i="1"/>
  <c r="K69" i="1"/>
  <c r="Y68" i="1"/>
  <c r="X68" i="1"/>
  <c r="P68" i="1"/>
  <c r="O68" i="1"/>
  <c r="N68" i="1"/>
  <c r="K68" i="1"/>
  <c r="O66" i="1" l="1"/>
  <c r="N66" i="1"/>
  <c r="K66" i="1"/>
  <c r="O43" i="1"/>
  <c r="N43" i="1"/>
  <c r="K43" i="1"/>
  <c r="Y35" i="1"/>
  <c r="X35" i="1"/>
  <c r="U35" i="1"/>
  <c r="T35" i="1"/>
  <c r="O35" i="1"/>
  <c r="N35" i="1"/>
  <c r="K35" i="1"/>
  <c r="Y34" i="1"/>
  <c r="X34" i="1"/>
  <c r="U34" i="1"/>
  <c r="T34" i="1"/>
  <c r="O34" i="1"/>
  <c r="N34" i="1"/>
  <c r="K34" i="1"/>
  <c r="Y33" i="1"/>
  <c r="X33" i="1"/>
  <c r="U33" i="1"/>
  <c r="T33" i="1"/>
  <c r="O33" i="1"/>
  <c r="N33" i="1"/>
  <c r="Y32" i="1"/>
  <c r="X32" i="1"/>
  <c r="U32" i="1"/>
  <c r="T32" i="1"/>
  <c r="O32" i="1"/>
  <c r="N32" i="1"/>
  <c r="Y27" i="1"/>
  <c r="X27" i="1"/>
  <c r="U27" i="1"/>
  <c r="T27" i="1"/>
  <c r="O27" i="1"/>
  <c r="N27" i="1"/>
  <c r="K27" i="1"/>
  <c r="P66" i="1" l="1"/>
  <c r="Q66" i="1" s="1"/>
  <c r="P33" i="1"/>
  <c r="Q33" i="1" s="1"/>
  <c r="P35" i="1"/>
  <c r="Q35" i="1" s="1"/>
  <c r="P32" i="1"/>
  <c r="Q32" i="1" s="1"/>
  <c r="Z27" i="1"/>
  <c r="Z32" i="1"/>
  <c r="P34" i="1"/>
  <c r="Q34" i="1" s="1"/>
  <c r="P43" i="1"/>
  <c r="Q43" i="1" s="1"/>
  <c r="Z35" i="1"/>
  <c r="Z34" i="1"/>
  <c r="Z33" i="1"/>
  <c r="P27" i="1"/>
  <c r="Q27" i="1" s="1"/>
  <c r="Y20" i="1"/>
  <c r="X20" i="1"/>
  <c r="Y17" i="1"/>
  <c r="X17" i="1"/>
  <c r="Y16" i="1"/>
  <c r="X16" i="1"/>
  <c r="X12" i="1"/>
  <c r="Y12" i="1"/>
  <c r="Z16" i="1" l="1"/>
  <c r="Z17" i="1"/>
  <c r="Z20" i="1"/>
  <c r="O20" i="1"/>
  <c r="N20" i="1"/>
  <c r="O17" i="1"/>
  <c r="N17" i="1"/>
  <c r="O16" i="1"/>
  <c r="N16" i="1"/>
  <c r="P16" i="1" s="1"/>
  <c r="Q16" i="1" s="1"/>
  <c r="P12" i="1"/>
  <c r="P20" i="1" l="1"/>
  <c r="Q20" i="1" s="1"/>
  <c r="P17" i="1"/>
  <c r="Q17" i="1" s="1"/>
  <c r="Q12" i="1"/>
  <c r="U20" i="1"/>
  <c r="U17" i="1"/>
  <c r="U16" i="1"/>
  <c r="U12" i="1"/>
  <c r="B50" i="2" l="1"/>
  <c r="B48" i="2"/>
  <c r="B49" i="2"/>
  <c r="B51" i="2"/>
  <c r="Z12" i="1"/>
  <c r="C50" i="2" l="1"/>
  <c r="C51" i="2"/>
  <c r="C48" i="2"/>
  <c r="B52" i="2"/>
  <c r="C49" i="2"/>
  <c r="K16" i="1"/>
  <c r="M37" i="4" l="1"/>
  <c r="E35" i="4"/>
  <c r="M32" i="4"/>
  <c r="I20" i="4"/>
  <c r="E20" i="4"/>
  <c r="M20" i="4" l="1"/>
  <c r="E21" i="4" s="1"/>
  <c r="I17" i="4"/>
  <c r="E86" i="3"/>
  <c r="E88" i="3"/>
  <c r="E87" i="3"/>
  <c r="E84" i="3"/>
  <c r="E83" i="3"/>
  <c r="E82" i="3"/>
  <c r="I11" i="2"/>
  <c r="T20" i="1"/>
  <c r="T17" i="1"/>
  <c r="T16" i="1"/>
  <c r="I21" i="2"/>
  <c r="I20" i="2"/>
  <c r="I19" i="2"/>
  <c r="I18" i="2"/>
  <c r="I17" i="2"/>
  <c r="I16" i="2"/>
  <c r="I15" i="2"/>
  <c r="I14" i="2"/>
  <c r="I13" i="2"/>
  <c r="I12" i="2"/>
  <c r="Z37" i="1" l="1"/>
  <c r="T12" i="1"/>
  <c r="T37" i="1"/>
  <c r="T50" i="1"/>
  <c r="T70" i="1"/>
  <c r="Z70" i="1"/>
  <c r="Z50" i="1"/>
  <c r="T68" i="1"/>
  <c r="Z68" i="1"/>
  <c r="T38" i="1"/>
  <c r="T39" i="1"/>
  <c r="Z38" i="1"/>
  <c r="Z39" i="1"/>
  <c r="Z71" i="1"/>
  <c r="T69" i="1"/>
  <c r="T31" i="1"/>
  <c r="T57" i="1"/>
  <c r="T29" i="1"/>
  <c r="Z29" i="1"/>
  <c r="Z57" i="1"/>
  <c r="Z31" i="1"/>
  <c r="Z69" i="1"/>
  <c r="T71" i="1"/>
  <c r="F90" i="3"/>
  <c r="E89" i="3"/>
  <c r="E90" i="3" s="1"/>
  <c r="D70" i="3"/>
  <c r="D72" i="3" s="1"/>
  <c r="B62" i="2" l="1"/>
  <c r="B63" i="2"/>
  <c r="B61" i="2"/>
  <c r="B60" i="2"/>
  <c r="D90" i="3"/>
  <c r="D71" i="3"/>
  <c r="C71" i="3"/>
  <c r="C61" i="2" l="1"/>
  <c r="C62" i="2"/>
  <c r="B64" i="2"/>
  <c r="C60" i="2"/>
  <c r="C63" i="2"/>
  <c r="K12" i="1"/>
  <c r="K17" i="1" l="1"/>
</calcChain>
</file>

<file path=xl/comments1.xml><?xml version="1.0" encoding="utf-8"?>
<comments xmlns="http://schemas.openxmlformats.org/spreadsheetml/2006/main">
  <authors>
    <author>jrico</author>
  </authors>
  <commentList>
    <comment ref="B12" authorId="0" shapeId="0">
      <text>
        <r>
          <rPr>
            <b/>
            <sz val="9"/>
            <color indexed="81"/>
            <rFont val="Tahoma"/>
            <family val="2"/>
          </rPr>
          <t>Riesgo Estratégico</t>
        </r>
        <r>
          <rPr>
            <sz val="9"/>
            <color indexed="81"/>
            <rFont val="Tahoma"/>
            <family val="2"/>
          </rPr>
          <t xml:space="preserve">: Se asocia con la forma en que se administra la Entidad. El manejo del riesgo estratégico se enfoca a asuntos globales relacionados con la misión y el cumplimiento de los objetivos estratégicos, la clara definición de políticas, diseño y conceptualización de la entidad por parte de la alta gerencia.
</t>
        </r>
        <r>
          <rPr>
            <b/>
            <sz val="9"/>
            <color indexed="81"/>
            <rFont val="Tahoma"/>
            <family val="2"/>
          </rPr>
          <t>Riesgos de Imagen:</t>
        </r>
        <r>
          <rPr>
            <sz val="9"/>
            <color indexed="81"/>
            <rFont val="Tahoma"/>
            <family val="2"/>
          </rPr>
          <t xml:space="preserve"> Están relacionados con la percepción y la confianza por parte de la ciudadanía hacia la institución.
</t>
        </r>
        <r>
          <rPr>
            <b/>
            <sz val="9"/>
            <color indexed="81"/>
            <rFont val="Tahoma"/>
            <family val="2"/>
          </rPr>
          <t>Riesgos Operativos:</t>
        </r>
        <r>
          <rPr>
            <sz val="9"/>
            <color indexed="81"/>
            <rFont val="Tahoma"/>
            <family val="2"/>
          </rPr>
          <t xml:space="preserve"> Comprenden riesgos provenientes del funcionamiento y operatividad de los sistemas de información institucional, de la definición de los procesos, de la estructura de la entidad, de la articulación entre  dependencias.
</t>
        </r>
        <r>
          <rPr>
            <b/>
            <sz val="9"/>
            <color indexed="81"/>
            <rFont val="Tahoma"/>
            <family val="2"/>
          </rPr>
          <t>Riesgos Financieros:</t>
        </r>
        <r>
          <rPr>
            <sz val="9"/>
            <color indexed="81"/>
            <rFont val="Tahoma"/>
            <family val="2"/>
          </rPr>
          <t xml:space="preserve"> Se relacionan con el manejo de los recursos de la entidad que incluyen: la ejecución presupuestal, la elaboración de los estados financieros, los pagos, manejos de excedentes de tesorería y el manejo sobre los bienes.
</t>
        </r>
        <r>
          <rPr>
            <b/>
            <sz val="9"/>
            <color indexed="81"/>
            <rFont val="Tahoma"/>
            <family val="2"/>
          </rPr>
          <t>Riesgos de Cumplimiento:</t>
        </r>
        <r>
          <rPr>
            <sz val="9"/>
            <color indexed="81"/>
            <rFont val="Tahoma"/>
            <family val="2"/>
          </rPr>
          <t xml:space="preserve"> Se asocian con la capacidad de la entidad para cumplir con los requisitos legales, contractuales, de ética pública y en general con su compromiso ante la comunidad.
</t>
        </r>
        <r>
          <rPr>
            <b/>
            <sz val="9"/>
            <color indexed="81"/>
            <rFont val="Tahoma"/>
            <family val="2"/>
          </rPr>
          <t>Riesgos de Tecnología:</t>
        </r>
        <r>
          <rPr>
            <sz val="9"/>
            <color indexed="81"/>
            <rFont val="Tahoma"/>
            <family val="2"/>
          </rPr>
          <t xml:space="preserve"> Están relacionados con la capacidad tecnológica de la Entidad para satisfacer sus necesidades actuales y futuras y el cumplimiento de la misión.</t>
        </r>
        <r>
          <rPr>
            <sz val="8"/>
            <color indexed="81"/>
            <rFont val="Tahoma"/>
            <family val="2"/>
          </rPr>
          <t xml:space="preserve">
</t>
        </r>
      </text>
    </comment>
    <comment ref="B13" authorId="0" shapeId="0">
      <text>
        <r>
          <rPr>
            <b/>
            <sz val="8"/>
            <color indexed="81"/>
            <rFont val="Tahoma"/>
            <family val="2"/>
          </rPr>
          <t xml:space="preserve">Causas </t>
        </r>
        <r>
          <rPr>
            <sz val="8"/>
            <color indexed="81"/>
            <rFont val="Tahoma"/>
            <family val="2"/>
          </rPr>
          <t>(factores internos o externos): 
Son los medios, las circunstancias y
agentes generadores de riesgo. Los agentes generadores que se entienden como todos los sujetos u objetos que tienen la capacidad de originar un riesgo</t>
        </r>
      </text>
    </comment>
    <comment ref="B14" authorId="0" shapeId="0">
      <text>
        <r>
          <rPr>
            <b/>
            <sz val="8"/>
            <color indexed="81"/>
            <rFont val="Tahoma"/>
            <family val="2"/>
          </rPr>
          <t>Efectos:</t>
        </r>
        <r>
          <rPr>
            <sz val="8"/>
            <color indexed="81"/>
            <rFont val="Tahoma"/>
            <family val="2"/>
          </rPr>
          <t xml:space="preserve"> Constituyen las consecuencias de la ocurrencia del riesgo sobre los objetivos de la entidad; generalmente se dan sobre las personas o los bienes materiales o inmateriales con incidencias importantes tales como daños físicos y fallecimiento, sanciones, pérdidas económicas, de información, de bienes, de imagen, de credibilidad y de confianza, interrupción del servicio y daño ambiental.</t>
        </r>
      </text>
    </comment>
    <comment ref="B16" authorId="0" shapeId="0">
      <text>
        <r>
          <rPr>
            <b/>
            <sz val="8"/>
            <color indexed="81"/>
            <rFont val="Tahoma"/>
            <family val="2"/>
          </rPr>
          <t xml:space="preserve">Probabilidad
</t>
        </r>
        <r>
          <rPr>
            <sz val="8"/>
            <color indexed="81"/>
            <rFont val="Tahoma"/>
            <family val="2"/>
          </rPr>
          <t>1 - Raro
2 - Improbable
3 - Posible
4 - Probable
5 - Casi Seguro</t>
        </r>
      </text>
    </comment>
    <comment ref="B17" authorId="0" shapeId="0">
      <text>
        <r>
          <rPr>
            <b/>
            <sz val="8"/>
            <color indexed="81"/>
            <rFont val="Tahoma"/>
            <family val="2"/>
          </rPr>
          <t xml:space="preserve">Impacto
</t>
        </r>
        <r>
          <rPr>
            <sz val="8"/>
            <color indexed="81"/>
            <rFont val="Tahoma"/>
            <family val="2"/>
          </rPr>
          <t>1 - Insignificante
2 - Menor
3 - Moderado
4 - Mayor
5 - Catastrófico</t>
        </r>
      </text>
    </comment>
    <comment ref="B32" authorId="0" shapeId="0">
      <text>
        <r>
          <rPr>
            <b/>
            <sz val="8"/>
            <color indexed="81"/>
            <rFont val="Tahoma"/>
            <family val="2"/>
          </rPr>
          <t xml:space="preserve">Probabilidad
</t>
        </r>
        <r>
          <rPr>
            <sz val="8"/>
            <color indexed="81"/>
            <rFont val="Tahoma"/>
            <family val="2"/>
          </rPr>
          <t>1 - Raro
2 - Improbable
3 - Posible
4 - Probable
5 - Casi Seguro</t>
        </r>
      </text>
    </comment>
    <comment ref="F32" authorId="0" shapeId="0">
      <text>
        <r>
          <rPr>
            <b/>
            <sz val="8"/>
            <color indexed="81"/>
            <rFont val="Tahoma"/>
            <family val="2"/>
          </rPr>
          <t xml:space="preserve">Impacto (Medión riesgo de Corrupción)
</t>
        </r>
        <r>
          <rPr>
            <sz val="8"/>
            <color indexed="81"/>
            <rFont val="Tahoma"/>
            <family val="2"/>
          </rPr>
          <t>5  - Moderado  (Respuestas*: 1-5) 
10 - Mayor (Respuestas*: 6-11)
20 - Catastrófico (Respuestas*: 12-18)
* Del Formato para determinar la asignación del puntaje en el impacto (18 Preguntas)</t>
        </r>
      </text>
    </comment>
    <comment ref="B37" authorId="0" shapeId="0">
      <text>
        <r>
          <rPr>
            <b/>
            <sz val="8"/>
            <color indexed="81"/>
            <rFont val="Tahoma"/>
            <family val="2"/>
          </rPr>
          <t xml:space="preserve">Probabilidad
</t>
        </r>
        <r>
          <rPr>
            <sz val="8"/>
            <color indexed="81"/>
            <rFont val="Tahoma"/>
            <family val="2"/>
          </rPr>
          <t>1 - Raro
2 - Improbable
3 - Posible
4 - Probable
5 - Casi Seguro</t>
        </r>
      </text>
    </comment>
    <comment ref="F37" authorId="0" shapeId="0">
      <text>
        <r>
          <rPr>
            <b/>
            <sz val="8"/>
            <color indexed="81"/>
            <rFont val="Tahoma"/>
            <family val="2"/>
          </rPr>
          <t xml:space="preserve">Impacto 
</t>
        </r>
        <r>
          <rPr>
            <sz val="8"/>
            <color indexed="81"/>
            <rFont val="Tahoma"/>
            <family val="2"/>
          </rPr>
          <t xml:space="preserve">3  - Moderado
4 - Mayor 
5 - Catastrófico
</t>
        </r>
      </text>
    </comment>
  </commentList>
</comments>
</file>

<file path=xl/comments2.xml><?xml version="1.0" encoding="utf-8"?>
<comments xmlns="http://schemas.openxmlformats.org/spreadsheetml/2006/main">
  <authors>
    <author>jrico</author>
  </authors>
  <commentList>
    <comment ref="E10" authorId="0" shapeId="0">
      <text>
        <r>
          <rPr>
            <b/>
            <sz val="9"/>
            <color indexed="81"/>
            <rFont val="Tahoma"/>
            <family val="2"/>
          </rPr>
          <t>Riesgo Estratégico</t>
        </r>
        <r>
          <rPr>
            <sz val="9"/>
            <color indexed="81"/>
            <rFont val="Tahoma"/>
            <family val="2"/>
          </rPr>
          <t xml:space="preserve">: Se asocia con la forma en que se administra la Entidad. El manejo del riesgo estratégico se enfoca a asuntos globales relacionados con la misión y el cumplimiento de los objetivos estratégicos, la clara definición de políticas, diseño y conceptualización de la entidad por parte de la alta gerencia.
</t>
        </r>
        <r>
          <rPr>
            <b/>
            <sz val="9"/>
            <color indexed="81"/>
            <rFont val="Tahoma"/>
            <family val="2"/>
          </rPr>
          <t>Riesgos de Imagen:</t>
        </r>
        <r>
          <rPr>
            <sz val="9"/>
            <color indexed="81"/>
            <rFont val="Tahoma"/>
            <family val="2"/>
          </rPr>
          <t xml:space="preserve"> Están relacionados con la percepción y la confianza por parte de la ciudadanía hacia la institución.
</t>
        </r>
        <r>
          <rPr>
            <b/>
            <sz val="9"/>
            <color indexed="81"/>
            <rFont val="Tahoma"/>
            <family val="2"/>
          </rPr>
          <t>Riesgos Operativos:</t>
        </r>
        <r>
          <rPr>
            <sz val="9"/>
            <color indexed="81"/>
            <rFont val="Tahoma"/>
            <family val="2"/>
          </rPr>
          <t xml:space="preserve"> Comprenden riesgos provenientes del funcionamiento y operatividad de los sistemas de información institucional, de la definición de los procesos, de la estructura de la entidad, de la articulación entre  dependencias.
</t>
        </r>
        <r>
          <rPr>
            <b/>
            <sz val="9"/>
            <color indexed="81"/>
            <rFont val="Tahoma"/>
            <family val="2"/>
          </rPr>
          <t>Riesgos Financieros:</t>
        </r>
        <r>
          <rPr>
            <sz val="9"/>
            <color indexed="81"/>
            <rFont val="Tahoma"/>
            <family val="2"/>
          </rPr>
          <t xml:space="preserve"> Se relacionan con el manejo de los recursos de la entidad que incluyen: la ejecución presupuestal, la elaboración de los estados financieros, los pagos, manejos de excedentes de tesorería y el manejo sobre los bienes.
</t>
        </r>
        <r>
          <rPr>
            <b/>
            <sz val="9"/>
            <color indexed="81"/>
            <rFont val="Tahoma"/>
            <family val="2"/>
          </rPr>
          <t>Riesgos de Cumplimiento:</t>
        </r>
        <r>
          <rPr>
            <sz val="9"/>
            <color indexed="81"/>
            <rFont val="Tahoma"/>
            <family val="2"/>
          </rPr>
          <t xml:space="preserve"> Se asocian con la capacidad de la entidad para cumplir con los requisitos legales, contractuales, de ética pública y en general con su compromiso ante la comunidad.
</t>
        </r>
        <r>
          <rPr>
            <b/>
            <sz val="9"/>
            <color indexed="81"/>
            <rFont val="Tahoma"/>
            <family val="2"/>
          </rPr>
          <t>Riesgos de Tecnología:</t>
        </r>
        <r>
          <rPr>
            <sz val="9"/>
            <color indexed="81"/>
            <rFont val="Tahoma"/>
            <family val="2"/>
          </rPr>
          <t xml:space="preserve"> Están relacionados con la capacidad tecnológica de la Entidad para satisfacer sus necesidades actuales y futuras y el cumplimiento de la misión.</t>
        </r>
        <r>
          <rPr>
            <sz val="8"/>
            <color indexed="81"/>
            <rFont val="Tahoma"/>
            <family val="2"/>
          </rPr>
          <t xml:space="preserve">
</t>
        </r>
      </text>
    </comment>
    <comment ref="F10" authorId="0" shapeId="0">
      <text>
        <r>
          <rPr>
            <b/>
            <sz val="8"/>
            <color indexed="81"/>
            <rFont val="Tahoma"/>
            <family val="2"/>
          </rPr>
          <t xml:space="preserve">Causas </t>
        </r>
        <r>
          <rPr>
            <sz val="8"/>
            <color indexed="81"/>
            <rFont val="Tahoma"/>
            <family val="2"/>
          </rPr>
          <t>(factores internos o externos): 
Son los medios, las circunstancias y
agentes generadores de riesgo. Los agentes generadores que se entienden como todos los sujetos u objetos que tienen la capacidad de originar un riesgo</t>
        </r>
      </text>
    </comment>
    <comment ref="G10" authorId="0" shapeId="0">
      <text>
        <r>
          <rPr>
            <b/>
            <sz val="8"/>
            <color indexed="81"/>
            <rFont val="Tahoma"/>
            <family val="2"/>
          </rPr>
          <t>Efectos:</t>
        </r>
        <r>
          <rPr>
            <sz val="8"/>
            <color indexed="81"/>
            <rFont val="Tahoma"/>
            <family val="2"/>
          </rPr>
          <t xml:space="preserve"> Constituyen las consecuencias de la ocurrencia del riesgo sobre los objetivos de la entidad; generalmente se dan sobre las personas o los bienes materiales o inmateriales con incidencias importantes tales como daños físicos y fallecimiento, sanciones, pérdidas económicas, de información, de bienes, de imagen, de credibilidad y de confianza, interrupción del servicio y daño ambiental.</t>
        </r>
      </text>
    </comment>
    <comment ref="H10" authorId="0" shapeId="0">
      <text>
        <r>
          <rPr>
            <b/>
            <sz val="8"/>
            <color indexed="81"/>
            <rFont val="Tahoma"/>
            <family val="2"/>
          </rPr>
          <t xml:space="preserve">Probabilidad
</t>
        </r>
        <r>
          <rPr>
            <sz val="8"/>
            <color indexed="81"/>
            <rFont val="Tahoma"/>
            <family val="2"/>
          </rPr>
          <t>1 - Raro
2 - Improbable
3 - Posible
4 - Probable
5 - Casi Seguro</t>
        </r>
      </text>
    </comment>
    <comment ref="J10" authorId="0" shapeId="0">
      <text>
        <r>
          <rPr>
            <b/>
            <sz val="8"/>
            <color indexed="81"/>
            <rFont val="Tahoma"/>
            <family val="2"/>
          </rPr>
          <t xml:space="preserve">Impacto
</t>
        </r>
        <r>
          <rPr>
            <sz val="8"/>
            <color indexed="81"/>
            <rFont val="Tahoma"/>
            <family val="2"/>
          </rPr>
          <t>1 - Insignificante
2 - Menor
3 - Moderado
4 - Mayor
5 - Catastrófico</t>
        </r>
      </text>
    </comment>
    <comment ref="R10" authorId="0" shapeId="0">
      <text>
        <r>
          <rPr>
            <b/>
            <sz val="8"/>
            <color indexed="81"/>
            <rFont val="Tahoma"/>
            <family val="2"/>
          </rPr>
          <t xml:space="preserve">Probabilidad
</t>
        </r>
        <r>
          <rPr>
            <sz val="8"/>
            <color indexed="81"/>
            <rFont val="Tahoma"/>
            <family val="2"/>
          </rPr>
          <t>1 - Raro
2 - Improbable
3 - Posible
4 - Probable
5 - Casi Seguro</t>
        </r>
      </text>
    </comment>
    <comment ref="S10" authorId="0" shapeId="0">
      <text>
        <r>
          <rPr>
            <b/>
            <sz val="8"/>
            <color indexed="81"/>
            <rFont val="Tahoma"/>
            <family val="2"/>
          </rPr>
          <t xml:space="preserve">Impacto (Medión riesgo de Corrupción)
</t>
        </r>
        <r>
          <rPr>
            <sz val="8"/>
            <color indexed="81"/>
            <rFont val="Tahoma"/>
            <family val="2"/>
          </rPr>
          <t>5  - Moderado  (Respuestas*: 1-5) 
10 - Mayor (Respuestas*: 6-11)
20 - Catastrófico (Respuestas*: 12-18)
* Del Formato para determinar la asignación del puntaje en el impacto (18 Preguntas)</t>
        </r>
      </text>
    </comment>
    <comment ref="V10" authorId="0" shapeId="0">
      <text>
        <r>
          <rPr>
            <b/>
            <sz val="8"/>
            <color indexed="81"/>
            <rFont val="Tahoma"/>
            <family val="2"/>
          </rPr>
          <t>Preventivos:</t>
        </r>
        <r>
          <rPr>
            <sz val="8"/>
            <color indexed="81"/>
            <rFont val="Tahoma"/>
            <family val="2"/>
          </rPr>
          <t xml:space="preserve"> Se orientan a eliminar las causas del riesgo, para prevenir su ocurrencia o materialización
</t>
        </r>
        <r>
          <rPr>
            <b/>
            <sz val="8"/>
            <color indexed="81"/>
            <rFont val="Tahoma"/>
            <family val="2"/>
          </rPr>
          <t>Detectivos:</t>
        </r>
        <r>
          <rPr>
            <sz val="8"/>
            <color indexed="81"/>
            <rFont val="Tahoma"/>
            <family val="2"/>
          </rPr>
          <t xml:space="preserve"> Aquellos que registran un evento después presentado; sirven para descubrir resultados
no previstos y alertar sobre la presencia de un riesgo.
</t>
        </r>
        <r>
          <rPr>
            <b/>
            <sz val="8"/>
            <color indexed="81"/>
            <rFont val="Tahoma"/>
            <family val="2"/>
          </rPr>
          <t>Correctivos</t>
        </r>
        <r>
          <rPr>
            <sz val="8"/>
            <color indexed="81"/>
            <rFont val="Tahoma"/>
            <family val="2"/>
          </rPr>
          <t>: Aquellos que permiten, después de ser detectado el evento no deseado, el restablecimiento de la actividad.</t>
        </r>
      </text>
    </comment>
    <comment ref="X10" authorId="0" shapeId="0">
      <text>
        <r>
          <rPr>
            <b/>
            <sz val="8"/>
            <color indexed="81"/>
            <rFont val="Tahoma"/>
            <family val="2"/>
          </rPr>
          <t xml:space="preserve">Probabilidad
</t>
        </r>
        <r>
          <rPr>
            <sz val="8"/>
            <color indexed="81"/>
            <rFont val="Tahoma"/>
            <family val="2"/>
          </rPr>
          <t>1 - Raro
2 - Improbable
3 - Posible
4 - Probable
5 - Casi Seguro</t>
        </r>
      </text>
    </comment>
    <comment ref="Y10" authorId="0" shapeId="0">
      <text>
        <r>
          <rPr>
            <b/>
            <sz val="8"/>
            <color indexed="81"/>
            <rFont val="Tahoma"/>
            <family val="2"/>
          </rPr>
          <t xml:space="preserve">Impacto 
</t>
        </r>
        <r>
          <rPr>
            <sz val="8"/>
            <color indexed="81"/>
            <rFont val="Tahoma"/>
            <family val="2"/>
          </rPr>
          <t xml:space="preserve">5  - Moderado
10 - Mayor 
20 - Catastrófico
</t>
        </r>
      </text>
    </comment>
  </commentList>
</comments>
</file>

<file path=xl/sharedStrings.xml><?xml version="1.0" encoding="utf-8"?>
<sst xmlns="http://schemas.openxmlformats.org/spreadsheetml/2006/main" count="1111" uniqueCount="687">
  <si>
    <t>No.</t>
  </si>
  <si>
    <t>Proceso</t>
  </si>
  <si>
    <t xml:space="preserve">Causas </t>
  </si>
  <si>
    <t xml:space="preserve">Riesgo Residual </t>
  </si>
  <si>
    <t>Opción de manejo</t>
  </si>
  <si>
    <t xml:space="preserve">Acciones Preventivas </t>
  </si>
  <si>
    <t xml:space="preserve">Responsable de la acción </t>
  </si>
  <si>
    <t>Periodo Seguimiento</t>
  </si>
  <si>
    <t>Acciones de contingencia ante posible materialización</t>
  </si>
  <si>
    <t>Probabilidad</t>
  </si>
  <si>
    <t>Impacto</t>
  </si>
  <si>
    <t xml:space="preserve">Nivel </t>
  </si>
  <si>
    <t>Riesgo</t>
  </si>
  <si>
    <t>Identificación del Riesgo</t>
  </si>
  <si>
    <t>Consecuencias Potenciales</t>
  </si>
  <si>
    <t>Nota:</t>
  </si>
  <si>
    <t>ELABORO: Mónica B. Orozco Tello
FECHA: Noviembre 29 de 2016</t>
  </si>
  <si>
    <t>REVISO: Indira Gutierrez Acuña
FECHA: Noviembre 29 de 2016</t>
  </si>
  <si>
    <t>SICME</t>
  </si>
  <si>
    <t>Página 1 de 1</t>
  </si>
  <si>
    <t>APROBÓ: Indira Maria Gutierrez Acosta
FECHA: Octubre 9 de 2015</t>
  </si>
  <si>
    <r>
      <t xml:space="preserve">Código: </t>
    </r>
    <r>
      <rPr>
        <sz val="9"/>
        <color theme="1"/>
        <rFont val="Calibri"/>
        <family val="2"/>
      </rPr>
      <t>MP-E-220-01</t>
    </r>
  </si>
  <si>
    <r>
      <t xml:space="preserve">Versión: </t>
    </r>
    <r>
      <rPr>
        <sz val="9"/>
        <color theme="1"/>
        <rFont val="Calibri"/>
        <family val="2"/>
      </rPr>
      <t>Vr.2</t>
    </r>
  </si>
  <si>
    <r>
      <t xml:space="preserve">Fecha de Aprobación:  </t>
    </r>
    <r>
      <rPr>
        <sz val="9"/>
        <color theme="1"/>
        <rFont val="Calibri"/>
        <family val="2"/>
      </rPr>
      <t>Diciembre xx de 2016</t>
    </r>
  </si>
  <si>
    <r>
      <t xml:space="preserve">MACROPROCESO: </t>
    </r>
    <r>
      <rPr>
        <sz val="8"/>
        <color theme="1"/>
        <rFont val="Calibri"/>
        <family val="2"/>
        <scheme val="minor"/>
      </rPr>
      <t>Control Interno</t>
    </r>
  </si>
  <si>
    <r>
      <t xml:space="preserve">PROCESO:  </t>
    </r>
    <r>
      <rPr>
        <sz val="8"/>
        <color theme="1"/>
        <rFont val="Calibri"/>
        <family val="2"/>
        <scheme val="minor"/>
      </rPr>
      <t>Control Interno</t>
    </r>
  </si>
  <si>
    <r>
      <t xml:space="preserve">Nombre del Formato: </t>
    </r>
    <r>
      <rPr>
        <sz val="8"/>
        <color theme="1"/>
        <rFont val="Calibri"/>
        <family val="2"/>
        <scheme val="minor"/>
      </rPr>
      <t>Mapa de Riesgos</t>
    </r>
  </si>
  <si>
    <t>Estratégico</t>
  </si>
  <si>
    <t>De Imagen</t>
  </si>
  <si>
    <t>Operativos</t>
  </si>
  <si>
    <t>Financieros</t>
  </si>
  <si>
    <t>De Cumplimiento</t>
  </si>
  <si>
    <t>De Tecnología</t>
  </si>
  <si>
    <t>Clase de riesgo</t>
  </si>
  <si>
    <t>Fecha de Inicio DD/MM/AA</t>
  </si>
  <si>
    <t>Fecha de terminación
DD/MM/AA</t>
  </si>
  <si>
    <t>BAJA</t>
  </si>
  <si>
    <t>MODERADA</t>
  </si>
  <si>
    <t>ALTA</t>
  </si>
  <si>
    <t>EXTREMA</t>
  </si>
  <si>
    <t>B: Zona de riesgo Baja: Asumir el riesgo</t>
  </si>
  <si>
    <t>M: Zona de riesgo Moderada: Asumir el riesgo, Reducir el riesgo</t>
  </si>
  <si>
    <t>A: Zona de riesgo Alta: Reducir el riesgo, Evitar, Compartir o Transferir</t>
  </si>
  <si>
    <t>E: Zona de riesgo Extrema: Reducir el riesgo, Evitar, Compartir o Transferir</t>
  </si>
  <si>
    <t>TABLA DE PROBABILIDAD</t>
  </si>
  <si>
    <t>NIVEL</t>
  </si>
  <si>
    <t>DESCRIPTOR</t>
  </si>
  <si>
    <t>DESCRIPCIÓN</t>
  </si>
  <si>
    <t>FRECUENCIA</t>
  </si>
  <si>
    <t>No se ha presentado en los últimos 5 años.</t>
  </si>
  <si>
    <t xml:space="preserve">Raro </t>
  </si>
  <si>
    <t>El evento puede ocurrir solo en circunstancias excepcionales.</t>
  </si>
  <si>
    <t>El evento puede ocurrir en algún momento</t>
  </si>
  <si>
    <t xml:space="preserve">Improbable </t>
  </si>
  <si>
    <t>Posible</t>
  </si>
  <si>
    <t>El evento podría ocurrir en algún momento</t>
  </si>
  <si>
    <t>El evento probablemente ocurrirá en la mayoría de las circunstancias</t>
  </si>
  <si>
    <t>Probable</t>
  </si>
  <si>
    <t>Casi seguro</t>
  </si>
  <si>
    <t xml:space="preserve">Se espera que el evento ocurra en la mayoría de las circunstancias </t>
  </si>
  <si>
    <t>Más de una vez al año.</t>
  </si>
  <si>
    <t>Si el hecho llegara a presentarse, tendría consecuencias o efectos mínimos sobre la entidad.</t>
  </si>
  <si>
    <t>Insignificante</t>
  </si>
  <si>
    <t>Si el hecho llegara a presentarse, tendría bajo impacto o efecto sobre la entidad.</t>
  </si>
  <si>
    <t xml:space="preserve">Menor </t>
  </si>
  <si>
    <t>Moderado</t>
  </si>
  <si>
    <t>Si el hecho llegara a presentarse, tendría medianasconsecuencias o efectos sobre la entidad.</t>
  </si>
  <si>
    <t>Mayor</t>
  </si>
  <si>
    <t>Si el hecho llegara a presentarse, tendría altas consecuencias o efectos sobre la entidad</t>
  </si>
  <si>
    <t>Si el hecho llegara a presentarse, tendría desastrosas
consecuencias o efectos sobre la entidad.</t>
  </si>
  <si>
    <t>Catastrófico</t>
  </si>
  <si>
    <t xml:space="preserve">DESCRIPTOR </t>
  </si>
  <si>
    <t>Confidencialidad en la Información</t>
  </si>
  <si>
    <t>Credibilidad o Imagen</t>
  </si>
  <si>
    <t>Legal</t>
  </si>
  <si>
    <t>Operativo</t>
  </si>
  <si>
    <t>Tipo
Impacto</t>
  </si>
  <si>
    <t>Personal</t>
  </si>
  <si>
    <t>Grupo de Trabajo</t>
  </si>
  <si>
    <t>Relativa al Proceso</t>
  </si>
  <si>
    <t>Institucional</t>
  </si>
  <si>
    <t>Estratégica</t>
  </si>
  <si>
    <t>Grupo de funcionarios</t>
  </si>
  <si>
    <t>Todos los funcionarios</t>
  </si>
  <si>
    <t>Usuarios ciudad</t>
  </si>
  <si>
    <t>Usuarios región</t>
  </si>
  <si>
    <t>Usuarios país</t>
  </si>
  <si>
    <t>Multas</t>
  </si>
  <si>
    <t>Demandas</t>
  </si>
  <si>
    <t>Investigación Disciplinaria</t>
  </si>
  <si>
    <t>Investigación Fiscal</t>
  </si>
  <si>
    <t>Intervención – Sanción</t>
  </si>
  <si>
    <t>Ajustes a una actividad concreta</t>
  </si>
  <si>
    <t>Cambios en los procedimientos</t>
  </si>
  <si>
    <t>Cambios en la interacción de los procesos</t>
  </si>
  <si>
    <t>Intermitencia en el servicio</t>
  </si>
  <si>
    <t>Paro total del proceso</t>
  </si>
  <si>
    <t>CONCEPTO</t>
  </si>
  <si>
    <t>TIPO IMPACTO</t>
  </si>
  <si>
    <t>TIPO</t>
  </si>
  <si>
    <t>TIPO DE CONTROL</t>
  </si>
  <si>
    <t>PUNTAJES</t>
  </si>
  <si>
    <t>PARAMETROS</t>
  </si>
  <si>
    <t>CRITERIOS</t>
  </si>
  <si>
    <t>VALORACION DEL RIESGO</t>
  </si>
  <si>
    <t>Puntaje Herramientas control</t>
  </si>
  <si>
    <t>Puntaje seguimiento al control</t>
  </si>
  <si>
    <t>Asumir el riesgo</t>
  </si>
  <si>
    <t>Asumir el riesgo, Reducir el riesgo</t>
  </si>
  <si>
    <t>Reducir el riesgo, Evitar, Compartir o Transferir</t>
  </si>
  <si>
    <t>ANÁLISIS DEL RIESGO - TABLA DE IMPACTO</t>
  </si>
  <si>
    <t>MEDICION RIESGO DE CORRUPCION - TABLA DE IMPACTO</t>
  </si>
  <si>
    <r>
      <rPr>
        <b/>
        <sz val="11"/>
        <color theme="1"/>
        <rFont val="Calibri"/>
        <family val="2"/>
        <scheme val="minor"/>
      </rPr>
      <t>Impacto negativo de la Entidad</t>
    </r>
    <r>
      <rPr>
        <sz val="11"/>
        <color theme="1"/>
        <rFont val="Calibri"/>
        <family val="2"/>
        <scheme val="minor"/>
      </rPr>
      <t xml:space="preserve">
Genera altas consecuancias para la entidad.</t>
    </r>
  </si>
  <si>
    <r>
      <rPr>
        <b/>
        <sz val="11"/>
        <color theme="1"/>
        <rFont val="Calibri"/>
        <family val="2"/>
        <scheme val="minor"/>
      </rPr>
      <t>Consecuancias desastrosas sobre el sector</t>
    </r>
    <r>
      <rPr>
        <sz val="11"/>
        <color theme="1"/>
        <rFont val="Calibri"/>
        <family val="2"/>
        <scheme val="minor"/>
      </rPr>
      <t xml:space="preserve">
Genera consecuencias desastrosas para la entidad.</t>
    </r>
  </si>
  <si>
    <t>Descripción</t>
  </si>
  <si>
    <t>Castrófico</t>
  </si>
  <si>
    <t>Calificación de Riesgo de Corrupción Impacto</t>
  </si>
  <si>
    <t>Respuestas</t>
  </si>
  <si>
    <t>Nivel</t>
  </si>
  <si>
    <t>1 - 5</t>
  </si>
  <si>
    <t>6 - 11</t>
  </si>
  <si>
    <t>12 - 18</t>
  </si>
  <si>
    <t>FORMATO PARA DETERMINAR IMPACTO DEL RIESGO DE CORRUPCION</t>
  </si>
  <si>
    <t>Posee una herramienta para ejercer el control.</t>
  </si>
  <si>
    <t xml:space="preserve">Existen manuales instructivos o procedimientos para el manejo de la herramienta </t>
  </si>
  <si>
    <t>En el tiempo que lleva la herramienta ha demostrado ser efectiva.</t>
  </si>
  <si>
    <t>Están definidos los responsables de la ejecución del control y del seguimiento.</t>
  </si>
  <si>
    <t>La frecuencia de la ejecución del control y seguimiento es adecuada.</t>
  </si>
  <si>
    <t>Respuesta
(Si / No)</t>
  </si>
  <si>
    <r>
      <t xml:space="preserve">Pregunta </t>
    </r>
    <r>
      <rPr>
        <sz val="11"/>
        <color theme="1"/>
        <rFont val="Calibri"/>
        <family val="2"/>
        <scheme val="minor"/>
      </rPr>
      <t>(Si el riesgo de corrupción se materializa podría…)</t>
    </r>
  </si>
  <si>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</si>
  <si>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</si>
  <si>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</si>
  <si>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</si>
  <si>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</si>
  <si>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</si>
  <si>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</si>
  <si>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o servicios o los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</si>
  <si>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</si>
  <si>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</si>
  <si>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</si>
  <si>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</si>
  <si>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</si>
  <si>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</si>
  <si>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</si>
  <si>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</si>
  <si>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</si>
  <si>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</si>
  <si>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Calificación del Riesgo (Con Preguntas afirmativas)</t>
  </si>
  <si>
    <t>SI</t>
  </si>
  <si>
    <t>NO</t>
  </si>
  <si>
    <t>Baja</t>
  </si>
  <si>
    <t>Moderada</t>
  </si>
  <si>
    <t>Alta</t>
  </si>
  <si>
    <t>Extrema</t>
  </si>
  <si>
    <t>Se encuentran en un nivel que puede eliminarse o reducirse fácilmente con los controles establecidos en la entidad.</t>
  </si>
  <si>
    <t>Deben tomarse las medidas necesarias para llevar los riesgos a la Zona de Riesgo Baja o eliminarlo</t>
  </si>
  <si>
    <t>Deben tomarse las medidas necesarias para llevar los riesgos a la Zona de Riesgo Moderada, Baja o eliminarlo</t>
  </si>
  <si>
    <t>Requieren de un tratamiento prioritario. Se deben implementar los controles orientados a reducir la
posibilidad de ocurrencia del riesgo o disminuir el impacto de sus efectos y tomar las medidas de protección.</t>
  </si>
  <si>
    <t>Controles</t>
  </si>
  <si>
    <t>Análisis de los Riesgos</t>
  </si>
  <si>
    <t>Registro Evidencia</t>
  </si>
  <si>
    <t>Riesgo Inherente</t>
  </si>
  <si>
    <t>Análisis del Riesgo</t>
  </si>
  <si>
    <t>Valoración del Riesgo de Corrupción</t>
  </si>
  <si>
    <t>Zona del Riesgo de Corrupción</t>
  </si>
  <si>
    <t>Descripción
del riesgo</t>
  </si>
  <si>
    <t>Naturaleza del control (Preventivo, Detectivo, Correctivo)</t>
  </si>
  <si>
    <t>Criterios para la evaluación
(Criterio de medición)</t>
  </si>
  <si>
    <t>Evaluación
SI / NO</t>
  </si>
  <si>
    <t>Puntaje</t>
  </si>
  <si>
    <t>CONTROLES DE RIESGOS DE CORRUPCIÓN</t>
  </si>
  <si>
    <t>¿Existen manuales, instructivos o procedimientos para el manejo del control?</t>
  </si>
  <si>
    <t>¿Está(n) definido(s) el(los) responsable(s) de la ejecución del control y del seguimiento?</t>
  </si>
  <si>
    <t>¿El control es automático?</t>
  </si>
  <si>
    <t>¿El control es manual?</t>
  </si>
  <si>
    <t>¿La frecuencia de ejecución del control y seguimiento es adecuada?</t>
  </si>
  <si>
    <t>¿En el tiempo que lleva la herramienta ha demostrado ser efectiva?</t>
  </si>
  <si>
    <t>Total</t>
  </si>
  <si>
    <t>Calificación de los controles Puntaje a disminuir</t>
  </si>
  <si>
    <t>De 0 a 50</t>
  </si>
  <si>
    <t>De 51 a 75</t>
  </si>
  <si>
    <t>De 76 a 100</t>
  </si>
  <si>
    <t>¿Se cuenta con evidencias de la ejecución y seguimiento del control?</t>
  </si>
  <si>
    <t>Riesgo Residual</t>
  </si>
  <si>
    <t>Valoración del Riesgo</t>
  </si>
  <si>
    <t>Acciones Asociadas al Control</t>
  </si>
  <si>
    <t>Periodo de Ejecución</t>
  </si>
  <si>
    <t>Acciones</t>
  </si>
  <si>
    <t>Monitoreo y Revisión</t>
  </si>
  <si>
    <t>Fecha</t>
  </si>
  <si>
    <t>Responsable</t>
  </si>
  <si>
    <t>Indicador</t>
  </si>
  <si>
    <t>Tipo Impacto</t>
  </si>
  <si>
    <t>Tratamiento</t>
  </si>
  <si>
    <t>Naturaleza del Control</t>
  </si>
  <si>
    <t>Preventivo</t>
  </si>
  <si>
    <t>Detectivo</t>
  </si>
  <si>
    <t>Correctivo</t>
  </si>
  <si>
    <t>Calificación Controles</t>
  </si>
  <si>
    <r>
      <rPr>
        <b/>
        <sz val="11"/>
        <color rgb="FF0070C0"/>
        <rFont val="Calibri"/>
        <family val="2"/>
        <scheme val="minor"/>
      </rPr>
      <t>Herramientas</t>
    </r>
    <r>
      <rPr>
        <sz val="11"/>
        <color rgb="FF0070C0"/>
        <rFont val="Calibri"/>
        <family val="2"/>
        <scheme val="minor"/>
      </rPr>
      <t xml:space="preserve"> para ejercer el control</t>
    </r>
  </si>
  <si>
    <r>
      <rPr>
        <b/>
        <sz val="11"/>
        <color rgb="FF00B050"/>
        <rFont val="Calibri"/>
        <family val="2"/>
        <scheme val="minor"/>
      </rPr>
      <t xml:space="preserve">Seguimiento </t>
    </r>
    <r>
      <rPr>
        <sz val="11"/>
        <color rgb="FF00B050"/>
        <rFont val="Calibri"/>
        <family val="2"/>
        <scheme val="minor"/>
      </rPr>
      <t>al
control</t>
    </r>
  </si>
  <si>
    <t>CONFIDENCIALIDAD EN LA INFORMACIÓN</t>
  </si>
  <si>
    <t>CREDIBILIDAD O IMAGEN</t>
  </si>
  <si>
    <t>LEGAL</t>
  </si>
  <si>
    <t>OPERATIVO</t>
  </si>
  <si>
    <r>
      <t xml:space="preserve">Fecha de Aprobación:  </t>
    </r>
    <r>
      <rPr>
        <sz val="9"/>
        <color theme="1"/>
        <rFont val="Calibri"/>
        <family val="2"/>
      </rPr>
      <t>Febrero 10 de 2017</t>
    </r>
  </si>
  <si>
    <t>DIRECCION 
(Planeación)</t>
  </si>
  <si>
    <t>Reportar a la Gerencia sobre el avance en la ejecución del Plan periodicamente</t>
  </si>
  <si>
    <t>BIENESTAR</t>
  </si>
  <si>
    <t>Pérdida de los recursos presupuestales  por  no uso de los mismos dentro de la respectiva vigencia</t>
  </si>
  <si>
    <t>SERVICIOS FINANCIEROS
(Crédito)</t>
  </si>
  <si>
    <t>BIENESTAR
(Centro Médico)</t>
  </si>
  <si>
    <t>BIENESTAR
(Recreación, Cultura y Deporte)</t>
  </si>
  <si>
    <t>Elaborar y ejecutar Plan de choque</t>
  </si>
  <si>
    <t>APOYO
(Sistemas e Informática)</t>
  </si>
  <si>
    <t>Deficiencias en los mecanismos de control en la custodia de los documentos soportes de los procesos contractuales.</t>
  </si>
  <si>
    <t>Acumulación de contratos sin su liquidación respectiva</t>
  </si>
  <si>
    <t>APOYO
(Contratación)</t>
  </si>
  <si>
    <t>Revisión y control  tres veces  a la semana de las publicaciones al Secop</t>
  </si>
  <si>
    <t>Revisión y Control de las liquidaciones de los contratos.</t>
  </si>
  <si>
    <t>Directora Administrativa y Financiera</t>
  </si>
  <si>
    <t>APOYO
(Recursos Físicos y Financieros)</t>
  </si>
  <si>
    <t>Aumento de la Cartera Morosa de 0 a 90 días.</t>
  </si>
  <si>
    <t>APOYO
(Gestión Jurídica)</t>
  </si>
  <si>
    <t>Mantener actualizada la caracterización de la accidentalidad 
Medicina Preventiva y del Trabajo
Sistemas de Vigilancia Epidemiológica</t>
  </si>
  <si>
    <t>APOYO
(Talento Humano)</t>
  </si>
  <si>
    <t>APOYO
(Gestión Documental)</t>
  </si>
  <si>
    <t>SEGUIMIENTO Y EVALUACIÓN
(Control Interno)</t>
  </si>
  <si>
    <t xml:space="preserve">Incumplimiento de las funciones establecidas en el Manual de funciones y competencias laborales </t>
  </si>
  <si>
    <t>Alterar registros de nómina para favorecimiento propio, de funcionarios de la entidad o terceros</t>
  </si>
  <si>
    <t>Débiles controles y  seguimientos a las labores ejecutadas por los funcionarios</t>
  </si>
  <si>
    <t>Extralimitación u omision de funciones</t>
  </si>
  <si>
    <t xml:space="preserve">Controles débiles de los registros de  nómima </t>
  </si>
  <si>
    <t>Pérdida de recursos</t>
  </si>
  <si>
    <t>Procesos de responsabilidad fiscal, disciplinaria o penal</t>
  </si>
  <si>
    <t>Implementar evaluación de desempeño para todos los funcionarios de la entidad.</t>
  </si>
  <si>
    <t>Evaluaciones de desempeño realizadas del  100% de funcionarios de la entidad</t>
  </si>
  <si>
    <t xml:space="preserve">Verificación de registros </t>
  </si>
  <si>
    <t xml:space="preserve">Pago de compromisos financieros sin el cumplimiento de los requisitos </t>
  </si>
  <si>
    <t xml:space="preserve">Carencia de control de la lista de verificacion del cumplimiento total de los requisitos para el pago </t>
  </si>
  <si>
    <t>Pérdida de documentos para favorecimiento propio o de terceros</t>
  </si>
  <si>
    <t>Inventario de documentos</t>
  </si>
  <si>
    <t>Reportes (2) de avances de la actividad</t>
  </si>
  <si>
    <t>Adquisiones de productos o servicios de baja calidad</t>
  </si>
  <si>
    <t>Limitación de posibles oferentes para  beneficio propio o de terceros</t>
  </si>
  <si>
    <t>Estudios previos deficientes en su formulación</t>
  </si>
  <si>
    <t>Debilidades en el estudio de mercado de los diferentes servicios o bienes</t>
  </si>
  <si>
    <t>Productos y/o servicios con altos costos para la entidad</t>
  </si>
  <si>
    <t>Centralización de las designación de  contratos en pocos supervisores.</t>
  </si>
  <si>
    <t>Supervisión inoportuna, ineficiente e ineficaz</t>
  </si>
  <si>
    <t xml:space="preserve">Controles de verificación a los estudios previos </t>
  </si>
  <si>
    <t>Verficación de los estudios previos</t>
  </si>
  <si>
    <t>Descentralizacion de la designación de los supervisores de conformidad con experiencia y formación</t>
  </si>
  <si>
    <t>Seguimiento de manera permanente</t>
  </si>
  <si>
    <t>Controles efectuados/controles programados</t>
  </si>
  <si>
    <t>Otorgar créditos  sin el lleno de los requisitos establecidos  para beneficio personal o de terceros.</t>
  </si>
  <si>
    <t>Deficiencia en la verificación documental y los controles de la información</t>
  </si>
  <si>
    <t>Pérdida de confianza  en los servicios de crédito que brinda la entidad</t>
  </si>
  <si>
    <t>Efectuar una revisión de autocontrol por modalidad de crédito del cumplimiento y registro de información según requisitos</t>
  </si>
  <si>
    <t>Cuadro de reporte de revisión y resultados</t>
  </si>
  <si>
    <t>Revisiones de autocontrol realizadas/ revisiones de autocontrol programadas</t>
  </si>
  <si>
    <t>Pérdida de información, recursos, daño a los aplicativos</t>
  </si>
  <si>
    <t>Interrupción de la prestación de servicios  del FBSCGR.
Sobre costos por reconexiones e intereses moratorios.</t>
  </si>
  <si>
    <t>Opertivo</t>
  </si>
  <si>
    <t>Proceder con el pago inmediato</t>
  </si>
  <si>
    <t>Trimestral</t>
  </si>
  <si>
    <t>Deficiente manejo documental en los grupos de trabajo para asegurar los documentos de gestión</t>
  </si>
  <si>
    <t xml:space="preserve"> Mantener actualizado el inventario documental y digitalizar los documentos transferidos al archivo central</t>
  </si>
  <si>
    <t>Anual</t>
  </si>
  <si>
    <t>Disminución en el recaudo.
Incremento en la gestión de recuperación.</t>
  </si>
  <si>
    <t>Mensual</t>
  </si>
  <si>
    <t>Operativo
Financiero</t>
  </si>
  <si>
    <t>Sanciones Disciplinarias
Sanciones pecuniarias</t>
  </si>
  <si>
    <t>Operativo
Legal</t>
  </si>
  <si>
    <t>Establecer un calendario para solicitar las deducciones a tiempo</t>
  </si>
  <si>
    <t>Transferecia entre cuentas</t>
  </si>
  <si>
    <t>Exceso o defecto de los montos de gastos planeados</t>
  </si>
  <si>
    <t>Control documentado e implementado</t>
  </si>
  <si>
    <t>Plan de choque por parte de la Alta dirección</t>
  </si>
  <si>
    <t>SERVICIOS FINANCIEROS
(Cesantías)</t>
  </si>
  <si>
    <t>Pérdida información archivos digitales</t>
  </si>
  <si>
    <t>Diario</t>
  </si>
  <si>
    <t>Legal
Operativo</t>
  </si>
  <si>
    <t>Semestral</t>
  </si>
  <si>
    <t>Cumplimiento
Estrategico
Imagen</t>
  </si>
  <si>
    <t>Perjuicio a los  funcionarios Responsables y sin valor agregado para la toma de decisiones a la administración</t>
  </si>
  <si>
    <t>Operativo y
Financiero</t>
  </si>
  <si>
    <t>Pérdida de imagen, credibilidad y confianza.</t>
  </si>
  <si>
    <t>Credibilidad o imagen y operativo</t>
  </si>
  <si>
    <t>Cumplimiento</t>
  </si>
  <si>
    <t>Controversia judicial en contra de la entidad.
Inadecuado cumplimiento del objeto contractual</t>
  </si>
  <si>
    <t>Cumplimiento
Operativo</t>
  </si>
  <si>
    <t>Financieros
Imagen
Cumplimiento</t>
  </si>
  <si>
    <t>Deficiencia en el control de la labor de supervision</t>
  </si>
  <si>
    <t>Controversias judiciales
Procesos disciplinarios</t>
  </si>
  <si>
    <t>Credibilidad o Imagen, Legal</t>
  </si>
  <si>
    <t>Confidencialidad de la informacion
Credibilidad o Imagen
Legal 
Operativo</t>
  </si>
  <si>
    <t>Operativo y legal</t>
  </si>
  <si>
    <t>Plan de Choque para registro de la informacion en el aplicativo del Estado.</t>
  </si>
  <si>
    <t>Profesional Especializado Grado 14-Contratacion</t>
  </si>
  <si>
    <t>Cuadro de control de contratacion</t>
  </si>
  <si>
    <t>Presentar denuncias ante las autoridades competentes
Reconstruccion del expediente contractual.</t>
  </si>
  <si>
    <t xml:space="preserve">Semestral </t>
  </si>
  <si>
    <t>Dos Actas</t>
  </si>
  <si>
    <t>Determinar responsabilidades  y tomar las acciones que correspondan</t>
  </si>
  <si>
    <t>Un documento</t>
  </si>
  <si>
    <t>Plan de trabajo de choque</t>
  </si>
  <si>
    <t>Cuadro de control de liquidaciones</t>
  </si>
  <si>
    <t>RIESGOS POR PROCESOS</t>
  </si>
  <si>
    <t>RIESGOS DE CORRUPCION</t>
  </si>
  <si>
    <t>Total Riesgos</t>
  </si>
  <si>
    <t xml:space="preserve">Afectación de los objetivos institucionales
</t>
  </si>
  <si>
    <t>Credibilidad o imagen, legal</t>
  </si>
  <si>
    <t>Manejo incorrecto de la documentación del SICME.</t>
  </si>
  <si>
    <t xml:space="preserve">Reporte a la gerencia </t>
  </si>
  <si>
    <t>Información irreal o no razonable, inoportuna, no confiable</t>
  </si>
  <si>
    <t>Al menos una vez en los últimos 5 años.</t>
  </si>
  <si>
    <t>Al menos una vez en los últimos 2 años.</t>
  </si>
  <si>
    <t>Al menos una vez en el último año.</t>
  </si>
  <si>
    <t>Operativo, de credibilidad o imagen</t>
  </si>
  <si>
    <t>Identificación de variaciones en la  base de datos frente a la información del inventario de la vigencia anterior.</t>
  </si>
  <si>
    <t>Archivo magnético con registros comparativos</t>
  </si>
  <si>
    <t>Ineficiencia control.
Debilidades en la  Planeacion.
Presupuestal</t>
  </si>
  <si>
    <t>Ineficiencia control.
Debilidades en la  Planeacion Presupuestal</t>
  </si>
  <si>
    <t>APOYO
(Recursos Físicos y Financieros , Tesorería)</t>
  </si>
  <si>
    <t>Reporte ARL y orientar al funcionario.</t>
  </si>
  <si>
    <t>RIESGO DE PROCESO</t>
  </si>
  <si>
    <t>RIESGO DE PROCESO 0 RIESGO DE CORRUPCION</t>
  </si>
  <si>
    <t>DIRECCION 
(Atencion al usuario)</t>
  </si>
  <si>
    <t xml:space="preserve">Documentar e Implementar controles </t>
  </si>
  <si>
    <t xml:space="preserve"> Pérdida de recursos.
 Procesos Disciplinarios
 Penales
</t>
  </si>
  <si>
    <t>Operativo
Imagen</t>
  </si>
  <si>
    <t>Demandas Judiciales.
Sanciones Disciplinarias, Administrativas.</t>
  </si>
  <si>
    <t>Entregar solicitud actualización, creación o modicación de documento a SICME</t>
  </si>
  <si>
    <t>Tecnología</t>
  </si>
  <si>
    <t>Financiero
Imagen</t>
  </si>
  <si>
    <t>Estudios previos verificados / estudios previos elaborados</t>
  </si>
  <si>
    <t>Finaciero
Imagen</t>
  </si>
  <si>
    <t>Operativo
Imagen
Financiero</t>
  </si>
  <si>
    <t>Vencimiento de Términos</t>
  </si>
  <si>
    <t xml:space="preserve">Cumplimiento
</t>
  </si>
  <si>
    <t>Financieros
Cumplimiento</t>
  </si>
  <si>
    <t>Financieros
Operativos</t>
  </si>
  <si>
    <t>Registros (nómina) verificados / total registros</t>
  </si>
  <si>
    <t>Reportes realizados/reportes programados</t>
  </si>
  <si>
    <t xml:space="preserve"> Operativos
 Financieros
 De Imagen</t>
  </si>
  <si>
    <t xml:space="preserve"> Tecnología</t>
  </si>
  <si>
    <t>Profesional Especializado G-19 Grupo de Planeación</t>
  </si>
  <si>
    <t>Actos administrativos y ajustes presupuestales</t>
  </si>
  <si>
    <t>Credibilidad o imagen
Legal
Operativo</t>
  </si>
  <si>
    <t>Estratégico
Operativo
De Cumplimiento</t>
  </si>
  <si>
    <t>Sobreestimación o subestimacion para satisfacer las necesidades reales de la Entidad
Castigo asignacion presupuestal MInhacienda</t>
  </si>
  <si>
    <t>Caidas, fracturas, incapacidades, incremento índice de ausentismos.</t>
  </si>
  <si>
    <t>Corrección inmediata de la información</t>
  </si>
  <si>
    <t>Autoevaluación realizada, mensualmente, por parte del Comite Técnico del Programa de Salud.
Autoevaluación, Seguimiento y Control del cumplimiento de los estándares de habilitación por parte del Comite Directivo.</t>
  </si>
  <si>
    <t>Registros de control</t>
  </si>
  <si>
    <t>Copias de seguridad generadas</t>
  </si>
  <si>
    <t>Pérdida de los soportes de garantías de los créditos</t>
  </si>
  <si>
    <t>Procesos disciplinarios o fiscales.</t>
  </si>
  <si>
    <t>Credibilidad o Imagen
 Legal
 Operativo</t>
  </si>
  <si>
    <t>Reconstrucción de la información con apoyo de personal.</t>
  </si>
  <si>
    <t>Vencimiento de términos para la solicitud de deducciones ante Ministerio de Hacienda</t>
  </si>
  <si>
    <t>Calendario elaborado e implementado</t>
  </si>
  <si>
    <t xml:space="preserve">Control y vigilancia del estado de los procesos judiciales 3 veces por semana </t>
  </si>
  <si>
    <t xml:space="preserve">Registro de actuaciones y estado de procesos </t>
  </si>
  <si>
    <t xml:space="preserve">
Ausencia de efectividad del control y seguimiento del estado de los procesos judiciales en que es parte el FBSCGR a nivel local y territorial.</t>
  </si>
  <si>
    <t>Inexistencia de continuidad en el desarrollo de planes y en la  defensa judicial  de la entidad</t>
  </si>
  <si>
    <t xml:space="preserve">Estrátegico </t>
  </si>
  <si>
    <t>Falta de control de los canales electrónicos de notificaciones judiciales del FBSCGR</t>
  </si>
  <si>
    <t>Actividades y productos entregados  en desarrollo del plan de trabajo propuesto</t>
  </si>
  <si>
    <t>Implementar acciones correctivas</t>
  </si>
  <si>
    <t>APOYO
(Recursos Físicos y Financieros Contabilidad)</t>
  </si>
  <si>
    <t xml:space="preserve">Ajustar el procedimiento PT-A-440-02 respecto a los controles de verificación de documentos que soportan las transacciones realizadas. </t>
  </si>
  <si>
    <t>Solicitar y complementar la sustanciación de la transacción contable.</t>
  </si>
  <si>
    <t xml:space="preserve">Emitir informes de Auditorias Intenas  inexactos e inoportunos </t>
  </si>
  <si>
    <t>Déficit del presupuesto para atender la totalidad de las cesantías solicitadas por los funcionarios de la Contraloría General de la República.</t>
  </si>
  <si>
    <t>Estratégico
Financiero
Operativo</t>
  </si>
  <si>
    <t>Proyecciones inadecuadas del Ministerio de Hacienda  sobre los montos de las cesantía por periodos fiscales y asignación presupuestal.
Mayor demanda de las cesantías de los funcionarios de la estimada y asignada presupuestalmente a la entidad.</t>
  </si>
  <si>
    <t>Incumpliento legal, pérdida de imagen pública</t>
  </si>
  <si>
    <t>Legal, operativo, credibilidad</t>
  </si>
  <si>
    <t>APOYO
(Recursos Físicos y Financieros (presupuesto)</t>
  </si>
  <si>
    <t xml:space="preserve">Solicitar adición presupuestal </t>
  </si>
  <si>
    <r>
      <rPr>
        <b/>
        <sz val="11"/>
        <color theme="1"/>
        <rFont val="Calibri"/>
        <family val="2"/>
        <scheme val="minor"/>
      </rPr>
      <t>Afectación parcial al proceso y a la dependencia</t>
    </r>
    <r>
      <rPr>
        <sz val="11"/>
        <color theme="1"/>
        <rFont val="Calibri"/>
        <family val="2"/>
        <scheme val="minor"/>
      </rPr>
      <t xml:space="preserve">
Genera  mediananas consecuencias para la entidad.</t>
    </r>
  </si>
  <si>
    <t>Efectuar control de los informes institucionales  consolidados  por el área de Planeación</t>
  </si>
  <si>
    <t>Gerente</t>
  </si>
  <si>
    <t>Plan de Mejoramiento o choque</t>
  </si>
  <si>
    <t>Cuatrimestral</t>
  </si>
  <si>
    <t>Tres informes de avance</t>
  </si>
  <si>
    <t>Tres reportes de utilización y requerimientos de ajustes</t>
  </si>
  <si>
    <t>Pérdida de imagen, credibilidad y confianza.
Demandas</t>
  </si>
  <si>
    <t>Documentar los controles</t>
  </si>
  <si>
    <t>Documento aprobado SICME</t>
  </si>
  <si>
    <t>01/02/2018 - 10/12/2018</t>
  </si>
  <si>
    <t xml:space="preserve">Debilidades en la gestión de cobro.
Fallas de registro de novedades en el aplicativo Kactus. o en el aplicativo misional TAO
</t>
  </si>
  <si>
    <t>APOYO
(Recursos Físicos y Financieros - Cartera)</t>
  </si>
  <si>
    <t>Operativo
Financiero
Imagen
Tecnología</t>
  </si>
  <si>
    <t>Registro inadecuado en el aplicativo misional TAO.
Actualizaciones masivas al aplicativo misional TAO que modifiquen parametros del crédito.
Falla en parametrización para casos específicos.</t>
  </si>
  <si>
    <t>Generación de reprocesos
Presentación de Quejas o Reclamos</t>
  </si>
  <si>
    <t>Operativo
Credibilidad o Imagen</t>
  </si>
  <si>
    <t>Realizar los ajustes pertinentes</t>
  </si>
  <si>
    <t xml:space="preserve"> Económicas, de información, de bienes, de imagen, de credibilidad y de confianza, interrupción del servicio</t>
  </si>
  <si>
    <t xml:space="preserve">Disminución de  la demanda del servicio </t>
  </si>
  <si>
    <t>Pérdida de imagen,  credibilidad, incremento en PQRS, econónimca</t>
  </si>
  <si>
    <t>Actas de Comité Técnico del programa Salud - Centro Médico</t>
  </si>
  <si>
    <t xml:space="preserve">Con afectación del servicio, remitir casos a Asuntos Disciplinarios </t>
  </si>
  <si>
    <t>Registro de asistencia a talleres, registros de comunicaciones sobre las novedades con el Talento Humano del  Grupo</t>
  </si>
  <si>
    <t>Extemporaneidad en el pago de las cesantías</t>
  </si>
  <si>
    <t>Financiero
Cumplimiento
Imagen</t>
  </si>
  <si>
    <t>Reclamos y demandas por parte de los funcionarios.</t>
  </si>
  <si>
    <t>Tramitar las solicitudes ante el Ministerio de Hacienda y Crédito Público para modificaciones al presupuesto</t>
  </si>
  <si>
    <t>Deficiencias en la organización de los procesos</t>
  </si>
  <si>
    <t xml:space="preserve">Perdidad de credibilidad y buena imagen de la entidad frente a terceros.
Sanciones Disciplinarias
</t>
  </si>
  <si>
    <t>Inadecuado seguimiento a la Supervision
Deficiencias en la organización de los procesos</t>
  </si>
  <si>
    <t>Actualización Manual Contratación determinando el (los) responsable(s) de la liquidación</t>
  </si>
  <si>
    <t>Manual Actualizado</t>
  </si>
  <si>
    <t>01/02/2018-10/12/2018</t>
  </si>
  <si>
    <t>Base de datos actualizada e implementada</t>
  </si>
  <si>
    <t>01/02/2018 -10/12/2018</t>
  </si>
  <si>
    <t>Actualizar base de datos de proveedores de la entidad</t>
  </si>
  <si>
    <t>Reasignación y/o redistribuición de los recursos presupuestales asignados para el programa de crédito.</t>
  </si>
  <si>
    <t>Desarrollar de manera efectiva las actividades de gestion documental y conservación de archivos</t>
  </si>
  <si>
    <t xml:space="preserve">Realizar verificación en el precomité de créditos de vivienda </t>
  </si>
  <si>
    <t>Actas de verificación del precomité de créditos</t>
  </si>
  <si>
    <t xml:space="preserve">Registros de actas </t>
  </si>
  <si>
    <t>Verificación realizada/verificación programada</t>
  </si>
  <si>
    <t>01/03/2018 - 10/12/2018</t>
  </si>
  <si>
    <t xml:space="preserve">2 Informes Producto de las Auditorias Internas (PAA). </t>
  </si>
  <si>
    <t>30/06/2018 - 10/12/2018</t>
  </si>
  <si>
    <t>Informes elaborados  / informes programados</t>
  </si>
  <si>
    <t>APOYO
(Recursos Físicos y Financieros - Presupuesto)</t>
  </si>
  <si>
    <t>La entidad no cuenta con herramienta tecnológico que garantice el adecuado manejo de la información de inventarios.
Inadecuada asignación de funciones en el manual no acorde al nivel jerárquico o grados.</t>
  </si>
  <si>
    <t>Pérdida  de bienes y/o elementos</t>
  </si>
  <si>
    <t>Pérdidas economicas,
Daños en los bienes,
Sanciones disciplinarias</t>
  </si>
  <si>
    <t>Realizar gestiones para hacer efectiva las polizas.</t>
  </si>
  <si>
    <t>APOYO
(Recursos Físicos y Financieros - Almacen)</t>
  </si>
  <si>
    <t xml:space="preserve"> 01/02/2018 -15/12/2018</t>
  </si>
  <si>
    <t>Incumplimiento en los pagos por programación inadecuada del PAC</t>
  </si>
  <si>
    <t>Financiero, operativo, cumplimiento e imagen.</t>
  </si>
  <si>
    <t>Sanciones pecuniarias, disciplinarias, no aprobación de PAC requerido por parte del Ministerio de Hacienda</t>
  </si>
  <si>
    <t>Gestionar capacitación para directivos y supervisores de contratos</t>
  </si>
  <si>
    <t>anual</t>
  </si>
  <si>
    <t>Listado de asistencia a capacitación.</t>
  </si>
  <si>
    <t>01/02/2018 - 20/12/2018</t>
  </si>
  <si>
    <t>Informe</t>
  </si>
  <si>
    <t>Legal
Operativo
Credibilidad o Imagen</t>
  </si>
  <si>
    <t>En caso de accidentes en vacaciones recreativas, recurrir al plan de emergencias aprobado para el contratista.
En caso de accidentes el Centro Infantil, recurrir al plan de emergencia de la Entidad.</t>
  </si>
  <si>
    <t>Reglamento aprobado</t>
  </si>
  <si>
    <t>Verificaciones realizadas/verificaciones programadas</t>
  </si>
  <si>
    <t>Incumplimiento del  Plan de Acción.</t>
  </si>
  <si>
    <t>Informes de gestión institucionales poco fiables</t>
  </si>
  <si>
    <t>DIRECCION 
(Gerencia)</t>
  </si>
  <si>
    <t>Inexactitud en la informacion registrada en al aplicativo de gestión documental</t>
  </si>
  <si>
    <t>Documentar y mantener control de  verificación al momento de la entrega documentos con  reporte.</t>
  </si>
  <si>
    <t>verificar y reconstruir  la información</t>
  </si>
  <si>
    <t>RIESGO DE CORRUPCIÓN</t>
  </si>
  <si>
    <t xml:space="preserve">Controles de verificación en Planillas </t>
  </si>
  <si>
    <t xml:space="preserve">Ocurrencia de eventos externos negativos a los usuarios de los servicios del  Centro Infantil y Vacaciones Recreativas
</t>
  </si>
  <si>
    <t xml:space="preserve">Reglas y directrices de  comportamiento y requisitos de convivencia no documentadas y comunicadas a los clientes y beneficiarios de los servicios.
</t>
  </si>
  <si>
    <t>Presentar el reglamento de los servicios  al área Jurídica para revisión y aprobación del mismo</t>
  </si>
  <si>
    <t>Cierre  del programa de Salud Centro Médico por parte de los entes de Control.</t>
  </si>
  <si>
    <t>Informe de necesidades presupuestales cesantías</t>
  </si>
  <si>
    <t>Software que no responde a las necesidades específicas para el manejo de las cesantías.
Errores humanos en reportes generados por la CGR y en el FBS.
Inexactitud en la información reportada por los usuarios al momento de la solictud.
Oportunidad en la información de novedades por parte de la CGR y FBS.
Rotación de Personal.
Pérdida de datos por accidente</t>
  </si>
  <si>
    <t>Controles, seguimientos, revisiones contínuos  y conciliaciones.</t>
  </si>
  <si>
    <t>Desconocimiento normas sobre el manejo de tíitulos.
Manejo, responsabilidad y guarda de los títulos</t>
  </si>
  <si>
    <t>Pérdida  o alteración de información de los aplicativos de la entidad para beneficio propio de  terceros.</t>
  </si>
  <si>
    <t>Aumento de riesgos de vulneración de aplicativos.
Desconocimiento de uso  o aplicación de herramientas de control o auditoría de los aplicativos</t>
  </si>
  <si>
    <t xml:space="preserve">Hacer ajustes en aplicativos   para disminuir riesgos de manipulación de información </t>
  </si>
  <si>
    <t>Dos (2) aplicativos ajustados</t>
  </si>
  <si>
    <t>01/02/2018 - 15/07/2018</t>
  </si>
  <si>
    <t>Generar copias de seguridad mensual de los archivos digitales</t>
  </si>
  <si>
    <t xml:space="preserve"> Restaurar la información</t>
  </si>
  <si>
    <t>Deficiencia en el control de entrega de los contratos a los supervisores</t>
  </si>
  <si>
    <t xml:space="preserve">Deficiencias en la organización de los procesos.
Inadecuado control en la entrega de los expedientes contractuales a los supervisores. </t>
  </si>
  <si>
    <t xml:space="preserve">Documentar  el control de los registro de los  memorandos  donde conste la fecha de entrega del contrato a cada supervisor y lista de chequeo según la modalidad de contratación </t>
  </si>
  <si>
    <t xml:space="preserve">Trimestral </t>
  </si>
  <si>
    <t xml:space="preserve">Supervisión deficiente de los contratos  por cúmulo de actividades </t>
  </si>
  <si>
    <t>Dos (2) Seguimiento a base de datos de proveedores</t>
  </si>
  <si>
    <t>Seguimiento de implementación de base de datos realizados/seguimientos programados</t>
  </si>
  <si>
    <t xml:space="preserve">Suspensión de los servicios públicos por no pago oportuno </t>
  </si>
  <si>
    <t>No entrega oportuna de(los) recibo(s) por parte de las sedes.
No lleguen los recibos por parte de las empresas prestadoras de servicios.
Inexistencia de controles para pago de servicios públicos</t>
  </si>
  <si>
    <t>Seguimiento y control a la entrega oportuna de los recibos en cada una de las sedes</t>
  </si>
  <si>
    <t>Registro de  seguimiento</t>
  </si>
  <si>
    <t>Pérdida  parcial de la información que se puede generar por el mecanismo manual de ingreso de información de inventarios.</t>
  </si>
  <si>
    <t>Deficiencia en los controles de los elementos de la entidad.
 La entidad no cuenta con un lugar adecuado para el almacenamiento de bienes muebles para dar de baja, reintegros o que no están en uso.
 No están definidos adecuadamente los responsables para bienes que no están en uso.</t>
  </si>
  <si>
    <t>Revisar procedimiento de administración de bienes y ajustar respecto de la pérdida de bienes y comunicar a todos los funcionarios</t>
  </si>
  <si>
    <t>Procedimiento revisado, ajustado y comunicado</t>
  </si>
  <si>
    <t>Adelantar Plan de contingencia para incrementar la gesitón de cobro</t>
  </si>
  <si>
    <t xml:space="preserve">Registros de los Estados de Cuenta con anomalías </t>
  </si>
  <si>
    <t>Carencia de conocimentos para solicitar adecuadamente  los recursos para programar los pagos.
Restricciones por parte del Ministerio de Hacienda para la ejecución presupuestal.</t>
  </si>
  <si>
    <t>Efectuar revisiones aleatorias donde se evidencie que los giros se hubiesen efectuado con los documentos soportes requeridos</t>
  </si>
  <si>
    <t>Seguimientos de verificaciones de dos (2) Informes con revisiones realizadas</t>
  </si>
  <si>
    <t>Seguimientos realizados/seguimientos programados</t>
  </si>
  <si>
    <t>Reporte a Asuntos Disciplinarios</t>
  </si>
  <si>
    <t>Documentar el control dentro del  procedimiento de elaboracion y seguimiento del Plan Anual de Adquisiciones</t>
  </si>
  <si>
    <t>Soportes envío</t>
  </si>
  <si>
    <t>Reportar  la informacion correspondiente para hacer la evaluacion y seguimiento al Plan Anual de adquisiciones</t>
  </si>
  <si>
    <t>Exceso o defecto de los montos de gastos planeados Inversión</t>
  </si>
  <si>
    <t>Revisar y ajustar procedimiento de proyectos de Inversión para documentar el control  (envío EBI) según necesidad</t>
  </si>
  <si>
    <t>Dictamen de los estados financieros con opinión negativa o adversa.
Pérdida de confianza de la ciudadanía y clientes</t>
  </si>
  <si>
    <t>01-07-2018   -31-12-2018</t>
  </si>
  <si>
    <t xml:space="preserve">Falta de  procesos y procedimientos para la gestión jurídica de la entidad.
Falta de personal de planta para apoyar la gestión jurídica.
Temporada de vacancia del cargo de asesor jurídico (empleo de Libre nombramiento y Libre Remoción) </t>
  </si>
  <si>
    <t>Pérdida de oportunidad procesal.
Posibles condenas a la entidad como resultado de fallos dentro de acciones de tutela., incidentes y procesos judiciales en general.</t>
  </si>
  <si>
    <t>Accidentalidad y/o ausentismo laboral que inciden en el cumplimiento de los objetivos institucionales</t>
  </si>
  <si>
    <t>Inadecuada preparación y condición física para el deporte.
Condiciones de infraestructura deficientes  en el colegio y Centro Médico.</t>
  </si>
  <si>
    <t>01/02/2018 - 30/08/2018</t>
  </si>
  <si>
    <t>02/01/2018 -  20/12/2018</t>
  </si>
  <si>
    <t>Implementar controles de nómina</t>
  </si>
  <si>
    <t xml:space="preserve">Controles implementados.
</t>
  </si>
  <si>
    <t>Verificación de registros de controles implementados</t>
  </si>
  <si>
    <t>01/02/2018 - 20/08/2018</t>
  </si>
  <si>
    <t>Verificar cumplimiento de revisiones y control</t>
  </si>
  <si>
    <t xml:space="preserve">Carencia en el seguimiento  a nivel directivo.
Ausencia de políticas de incentivos.
</t>
  </si>
  <si>
    <t>Inexistencia de controles.
Cultura de control y seguimiento débiles.
Carencia de Talento Humano para realizar control y seguimiento de informes.
Información estadística  de los informes errónea</t>
  </si>
  <si>
    <t xml:space="preserve">Reprocesos.
Actividades irregulares que afectan los procesos.
</t>
  </si>
  <si>
    <t xml:space="preserve">Demanda por falta de  respuesta a una peticion.
Sanciones disciplinarias.
Multas por pagos extemporáneos
</t>
  </si>
  <si>
    <t>Utilización de formatos que no corresponden a la base de documentos del SICME.
Cambios a las actividades o procesos que no se documentan o actualizan.</t>
  </si>
  <si>
    <t>Procesar información inadecuada.
Ausencia de  controles.
Pérfiles inadecuados del personal.</t>
  </si>
  <si>
    <t>01/02/2018 -
30/07/2018</t>
  </si>
  <si>
    <t>Deficiencias en la verificación de datos del funcionario</t>
  </si>
  <si>
    <t xml:space="preserve">Giros incorrectos en apoyos educativos </t>
  </si>
  <si>
    <t>Carencia de cultura de trabajo por resultados y en equipo.
Bajos niveles  de compromiso  del Talento Humano</t>
  </si>
  <si>
    <t>Efectuar tres (3) talleres con el fin de mejorar trabajo en equipo y compromiso con la entidad.
Presentar novedades de personal a más tardar dentro de las 24 horas de sucedido los hechos relacionados con el Talento Humano</t>
  </si>
  <si>
    <t xml:space="preserve">Déficit presupuestal en el rubro de cesantías.
Menor valor aprobado del PAC requerido.
Baja gestión para la consecución de recursos.
</t>
  </si>
  <si>
    <t>Inexactitud de los datos ingresados a las hojas de cálculo para realizar trámite de pago de cesantías</t>
  </si>
  <si>
    <t>Proyectar actos administrativos con mayores o menores valores para pago.
Reclamos por parte de los funcionarios.
Mayor tiempo  en el desarrollo de los procesos.
Procesos Disciplinarios.</t>
  </si>
  <si>
    <t>Limitaciones para la generación de copias de seguridad diarias de los archivos digitales existentes.
El área de cesantías no cuenta con una herramienta, aplicativo o base de datos eficiente que permita gestionar las solicitudes y realizar un seguimiento ágil y eficaz de las cesantías.
Falta integridad y seguridad en las hojas de cálculo existentes.</t>
  </si>
  <si>
    <t>Pago no oportuno de las cesantías.
Atraso en los procesos.
Apertura procesos discilinarios.
Quejas por los funcionarios de la CGR y FBS.
Interrupción del servicio</t>
  </si>
  <si>
    <t>Menor captación de recursos
Pérdida de imagen</t>
  </si>
  <si>
    <t xml:space="preserve">Incumplimiento de los terminos para la legalización de los créditos
</t>
  </si>
  <si>
    <t>Archivos de gestión actualizados</t>
  </si>
  <si>
    <t>01/02/2018 - 30/03/2018</t>
  </si>
  <si>
    <t>15/01/2018 - 30/03/2018</t>
  </si>
  <si>
    <t>Profesional Esp. Grado 19 Crédito</t>
  </si>
  <si>
    <t>Registros de reportes de revisión (3)</t>
  </si>
  <si>
    <t>Verificaciones realizadas/verificaciones  programadas (3)</t>
  </si>
  <si>
    <t xml:space="preserve">Seguimiento de cumplimiento </t>
  </si>
  <si>
    <t>Seguimiento realizado/seguimiento programado (1)</t>
  </si>
  <si>
    <t>Omisiones que conlleven a incumplir el principio de publicidad</t>
  </si>
  <si>
    <t>Realizar dos reuniones de seguimiento a supervisores
Centralizar el manejo de la gestión documental en un funcionario.</t>
  </si>
  <si>
    <t>Control y seguimiento a los créditos girados previo al reporte de novedades de nómina.</t>
  </si>
  <si>
    <t>Gestionar solicitudes extemporáneas de PAC.</t>
  </si>
  <si>
    <t>-Sobreestimacion o subestimacion para satisfacer las necesidades reales de la Entidad.
Castigo asignación presupuestal Minhacienda</t>
  </si>
  <si>
    <t>Revisar la ejecución  Presupuestal y hacer los ajustes  necesarios  según programación</t>
  </si>
  <si>
    <t>Profesional especializado de Planeación</t>
  </si>
  <si>
    <t>Directora  Administrativa y Financiera- Presupuesto</t>
  </si>
  <si>
    <t xml:space="preserve">Profesional especializado del área de Contabilidad </t>
  </si>
  <si>
    <t xml:space="preserve">Inexactitud de las operaciones reconocidas, registradas y reveladas. </t>
  </si>
  <si>
    <t>Pérdida de oportunidad procesal referente a la no intervención dentro de los términos legales.
Pérdida del proceso legal por falta de intervención en las  diferentes etapas procesales.</t>
  </si>
  <si>
    <t>Asesora Jurídica</t>
  </si>
  <si>
    <t>Afectación grave en la gestión jurídica.
Pérdida de oportunidad procesal.
Posible toma de desiciones del ente público por fuera de la legalidad.</t>
  </si>
  <si>
    <t>Adelantar acciones de corrección, solicitud de asistencia al área</t>
  </si>
  <si>
    <t>Vencimiento de términos para dar respuesta a requerimientos de despachos judiciales en términos menores a 5 días.    Representación judicial extemporánea.</t>
  </si>
  <si>
    <t>Acto administrativo de implementación elaborado/acto adtivo programado</t>
  </si>
  <si>
    <t xml:space="preserve">Revision  y  control de las evidencias documentales </t>
  </si>
  <si>
    <t>MAPA DE RIESGOS INSTITUCIONAL  2018</t>
  </si>
  <si>
    <t>Desconocimiento de la importancia en el cumplimiento de los procedimientos para registro de documentos por orden de llegada.
Acumulacion de documentos sin registrar.</t>
  </si>
  <si>
    <t>Verificar registros de realización y aprobación de documento actualizado</t>
  </si>
  <si>
    <t>Tres (3) comunicaciones de revisiones de control</t>
  </si>
  <si>
    <t>Informe necesidades presupuestales periódicos (mensuales)</t>
  </si>
  <si>
    <t>Realizar procedimiento de reconocimiento de  título.</t>
  </si>
  <si>
    <t>Directora Administrativa y Financiera Profesional Especializado G- 14 Contratacion</t>
  </si>
  <si>
    <t>Memorandos de designación de supervisor</t>
  </si>
  <si>
    <t>Profesional Especializado G- 12  Grupo Talento Humano</t>
  </si>
  <si>
    <t>NOTA. Los riesgos  de proceso correspondientes a Sistemas e informática pueden ser consultados en http://www.fbscgr.gov.co/index.php?idcategoria=6186</t>
  </si>
  <si>
    <t>Manipulación de la información de pagos de prestación del servicio para beneficio propio o de terceros</t>
  </si>
  <si>
    <t>Incumplimiento estándares de habilitación de acuerdo con lo establecido en la Resolución No 2003 de 2014 del Min. Salud 
Priorización del riesgo para la disposición de recursos por parte de la Alta Dirección. 
El presupuesto asignado no se ajusta a los requirimientos relacionados en la proyeccion del Plan de Adquisiones para la vigencia.
Talento humano insuficiente para garantizar la prestación del servicio de salud, de acuerdo con la estructura en salud y los servicios habilitados.</t>
  </si>
  <si>
    <t>Debilidades en los controles sobre los ingresos generados por el servicio.
Aplicativo en desarrollo de mecanismos de controles que apoyen el seguimiento y manejo de los ingresos generados.  
Carencia de personal  de planta que adelante actividades administrativas contínuas de seguimiento y control  en el Centro Médito</t>
  </si>
  <si>
    <t>Legal, operativo.</t>
  </si>
  <si>
    <t>Pérdidas económicas, de confianza, sanciones disciplinarias</t>
  </si>
  <si>
    <t>Requerir al proveedor del aplicativo del Centro Médico para que implemente mayores mecanismos de control.
Realizar controles mensuales.</t>
  </si>
  <si>
    <t xml:space="preserve">Solicitud e implementación de mejoras en el aplicativo
Registros de controles </t>
  </si>
  <si>
    <t>Reportes de controles revisados</t>
  </si>
  <si>
    <t>Reportes revisados/reportes programados</t>
  </si>
  <si>
    <t>Registrar documentos en el aplicativo  de gestion documental sin respetar el orden de llegada.</t>
  </si>
  <si>
    <t>15/01/2018 - 31/01/2019</t>
  </si>
  <si>
    <t>Verificación de revisiones (3)</t>
  </si>
  <si>
    <t xml:space="preserve">Metas estratégicas sobreestimadas.
Gestión institucional irreal.
Pérdida de confianza pública.
</t>
  </si>
  <si>
    <t xml:space="preserve">Profesional Especializado Grado 19 de Recreación, Cultura y Deportes </t>
  </si>
  <si>
    <t xml:space="preserve"> Técnico G.14 Gerencias</t>
  </si>
  <si>
    <t xml:space="preserve">
Profesional Especializado G-19 del Grupo de Recreación, cultura y Deportes</t>
  </si>
  <si>
    <t>Realizar revisión de la utilización de los documentos del  SICME  cuatrimestralmente</t>
  </si>
  <si>
    <t>Técnico Atención al Usuario</t>
  </si>
  <si>
    <t>Profesional de apoyo a la gestión del Centro Médico</t>
  </si>
  <si>
    <t>Profesiona G. 19 grupo Crédito</t>
  </si>
  <si>
    <t>Profesional G 14 Grupo Sistemas e Informática</t>
  </si>
  <si>
    <t>Profesiona G. 14 Tesorería</t>
  </si>
  <si>
    <t xml:space="preserve">Director(a) Administrativo(a) y Financiero(a) </t>
  </si>
  <si>
    <t>Profesional G.14 grupo Talento Humano</t>
  </si>
  <si>
    <t>Asesor(a) Jurídico(a)</t>
  </si>
  <si>
    <t>Asesor(a) de Control Interno</t>
  </si>
  <si>
    <t>Asesor(a) de gerencia</t>
  </si>
  <si>
    <t>Director(a) de Desarrollo y Bienestar</t>
  </si>
  <si>
    <t xml:space="preserve">Verificar  la designación de los supervisores   </t>
  </si>
  <si>
    <t xml:space="preserve">Exigencia de cumplimiento de compromisos para dar tramite a cuenta de cobro de contratista a cargo de desempeñar la labor de dependiente judicial.   </t>
  </si>
  <si>
    <t xml:space="preserve">Capacitar a los contratistas y funcionarios responsables de la representación judicial del FBSCGR.    </t>
  </si>
  <si>
    <t>Estructurar líneas de defensa judicial.   Solicitar apoyo en las Gerencias Departamentales.</t>
  </si>
  <si>
    <t xml:space="preserve">Fortalecer el proceso de verificación de la base de datos de procesos judiciales. (Actualizar base de datos de manera diaria y permanente).  
</t>
  </si>
  <si>
    <t>Base de datos procesos judiciales FBSCGR actualizadas</t>
  </si>
  <si>
    <t xml:space="preserve">Registro de asistencia a capacitaciones
</t>
  </si>
  <si>
    <t>Líneas de defensa judicial estructurada (documentada)</t>
  </si>
  <si>
    <t xml:space="preserve">100% actuaciones judiciales previamente revisadas
</t>
  </si>
  <si>
    <t>Profesional G.14 grupo Recursos Físicos</t>
  </si>
  <si>
    <t>Falta de análisis de la información soporte de los informes y entrega de los mismos por fueran de los términos</t>
  </si>
  <si>
    <t>Técnico Administrativo G- 16 Atención al Usuario</t>
  </si>
  <si>
    <t>Profesional de apoyo grupo Programa de Salud Centro Médico</t>
  </si>
  <si>
    <t xml:space="preserve">
Profesional universitario Grupo de Cesantías</t>
  </si>
  <si>
    <t>Profesional universitario Grupo de Cesantías</t>
  </si>
  <si>
    <t>Profesional Especializado grupo de Sistemas</t>
  </si>
  <si>
    <t>Generar copias de seguridad diarias de los archivos digitales</t>
  </si>
  <si>
    <t>Diaria</t>
  </si>
  <si>
    <t xml:space="preserve">Profesional Especializado G -19 grupo de crédito.
</t>
  </si>
  <si>
    <t>Director(a) Administrativo(a) y Financiero(a)</t>
  </si>
  <si>
    <t>Profesional G- 14 recursos Físicos</t>
  </si>
  <si>
    <t>Profesional G-4 Recursos Físicos</t>
  </si>
  <si>
    <t>Profesional G-14 Recursos Físicos</t>
  </si>
  <si>
    <t>En el módulo prejuridico clasificar la cartera en mora de acuerdo a la etapa de gestión.</t>
  </si>
  <si>
    <t>Registrar en el módulo prejuridico el seguimiento del cobro de la cartera.</t>
  </si>
  <si>
    <t>Contar con personal necesario e idóneo que se dedique a la gestión de cobro.</t>
  </si>
  <si>
    <t xml:space="preserve"> Profesional Especializado  G-14 de Cartera </t>
  </si>
  <si>
    <t>Contrato o acto administrativo que evidencie el personal (1)  de apoyo a la gestión de cartera morosa</t>
  </si>
  <si>
    <t>Profesional especializado Tesorería</t>
  </si>
  <si>
    <t>Asesor(a)  Financiero(a)</t>
  </si>
  <si>
    <t xml:space="preserve">Comunicar en anteproyecto de presupuesto y en el  documento del Marco del Gasto de Mediano Plazo las necesidades recursos para el  pago de cesantías.
</t>
  </si>
  <si>
    <t xml:space="preserve">
Realizar ajustes al presupuesto mediante traslados internos con resolución o mediante acuerdos de Junta Directiva. </t>
  </si>
  <si>
    <r>
      <t>Comunicación Minhacienda,</t>
    </r>
    <r>
      <rPr>
        <sz val="8"/>
        <color rgb="FF00B050"/>
        <rFont val="Arial"/>
        <family val="2"/>
      </rPr>
      <t xml:space="preserve"> </t>
    </r>
  </si>
  <si>
    <t>Acuerdos y resoluciones de traslados presupuestales</t>
  </si>
  <si>
    <t xml:space="preserve">Presentar y ejecutar plan de trabajo  con el VoBo de la gerencia y el apoyo de las áreas involucradas con el proceso.
</t>
  </si>
  <si>
    <t>Estudiar la posibilidad de vincular a la planta de personal un abogado del nivel profesional para que de apoyo permanente al area jurídica.</t>
  </si>
  <si>
    <t>Comunicación de necesidad</t>
  </si>
  <si>
    <t xml:space="preserve">Asesor(a) Jurídico(a) </t>
  </si>
  <si>
    <t xml:space="preserve">Solicitar manejo del buzon de notificaciones judiciales por parte de la Asesoría Jurídica.   </t>
  </si>
  <si>
    <t>Informes cuatrimestrales  y registros en sistema de correspondencia.</t>
  </si>
  <si>
    <t xml:space="preserve">Informe de ausentismo y Plan de capactiación orientado a riesgos.
</t>
  </si>
  <si>
    <t>Elaborar el sistema de vigilancia epidemiológica</t>
  </si>
  <si>
    <t xml:space="preserve">Documento de sistema de vigilancia epidemiológica
</t>
  </si>
  <si>
    <t>Identificar fácilmente la edad de la cartera en mora para realizar gestión de cobro.</t>
  </si>
  <si>
    <t>Reportes Aplicativo TAO.</t>
  </si>
  <si>
    <t>C1</t>
  </si>
  <si>
    <t>C2</t>
  </si>
  <si>
    <t>C3</t>
  </si>
  <si>
    <t>C4</t>
  </si>
  <si>
    <t>C5</t>
  </si>
  <si>
    <t>C6</t>
  </si>
  <si>
    <t>C7</t>
  </si>
  <si>
    <t>C8</t>
  </si>
  <si>
    <t>C9</t>
  </si>
  <si>
    <t>C10</t>
  </si>
  <si>
    <t>C11</t>
  </si>
  <si>
    <t>C12</t>
  </si>
  <si>
    <t>C13</t>
  </si>
  <si>
    <t>C14</t>
  </si>
  <si>
    <t>C15</t>
  </si>
  <si>
    <t>C16</t>
  </si>
  <si>
    <t>C17</t>
  </si>
  <si>
    <t>C18</t>
  </si>
  <si>
    <t>C19</t>
  </si>
  <si>
    <t>C20</t>
  </si>
  <si>
    <t>C21</t>
  </si>
  <si>
    <t>C22</t>
  </si>
  <si>
    <t>C23</t>
  </si>
  <si>
    <t>C24</t>
  </si>
  <si>
    <t>C25</t>
  </si>
  <si>
    <t>C26</t>
  </si>
  <si>
    <t>C27</t>
  </si>
  <si>
    <t>C28</t>
  </si>
  <si>
    <t>C29</t>
  </si>
  <si>
    <t>C30</t>
  </si>
  <si>
    <t>C31</t>
  </si>
  <si>
    <t>C32</t>
  </si>
  <si>
    <t>C33</t>
  </si>
  <si>
    <t>C34</t>
  </si>
  <si>
    <t>C35</t>
  </si>
  <si>
    <t>C36</t>
  </si>
  <si>
    <t>C37</t>
  </si>
  <si>
    <t>C38</t>
  </si>
  <si>
    <t>C39</t>
  </si>
  <si>
    <t>C40</t>
  </si>
  <si>
    <t>C41</t>
  </si>
  <si>
    <t>Falencia en los controles de fechas de vencimienos para pagos.</t>
  </si>
  <si>
    <t>Verificación ineficaz de los documentos que soportan las transacciones.
Incumplimiento  de requisitos legales de los documentos soportes del proceso contable. 
Transacciones no soportadas .</t>
  </si>
  <si>
    <t xml:space="preserve">Capacitar personal a cargo de la administración de los canales electrónicos de notificaciónes judiciales. </t>
  </si>
  <si>
    <t>Conciliación con Tesorería</t>
  </si>
  <si>
    <t>Actas de reasignación y/o redistribución</t>
  </si>
  <si>
    <t>Realizar seguimiento semanal del estado de los procesos judiciales donde  es parte la entidad.</t>
  </si>
  <si>
    <t>Comunicaciones reporte estado de los procesos judiciales.</t>
  </si>
  <si>
    <t>Los riesgos del proceso de Bienestar Colegio  (Plan escolar de riesgos) pueden ser consultados en el aplicativo SIRE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</si>
</sst>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m\-yyyy"/>
  </numFmts>
  <fonts count="43" x14ac:knownFonts="1">
    <font>
      <sz val="11"/>
      <color theme="1"/>
      <name val="Calibri"/>
      <family val="2"/>
      <scheme val="minor"/>
    </font>
    <font>
      <sz val="11"/>
      <color theme="1"/>
      <name val="Calibri"/>
      <family val="2"/>
      <scheme val="minor"/>
    </font>
    <font>
      <sz val="10"/>
      <name val="Arial"/>
      <family val="2"/>
    </font>
    <font>
      <u/>
      <sz val="11"/>
      <color theme="10"/>
      <name val="Calibri"/>
      <family val="2"/>
    </font>
    <font>
      <b/>
      <sz val="10"/>
      <color theme="1"/>
      <name val="Calibri"/>
      <family val="2"/>
      <scheme val="minor"/>
    </font>
    <font>
      <b/>
      <sz val="8"/>
      <color theme="1"/>
      <name val="Calibri"/>
      <family val="2"/>
      <scheme val="minor"/>
    </font>
    <font>
      <sz val="8"/>
      <color theme="1"/>
      <name val="Calibri"/>
      <family val="2"/>
    </font>
    <font>
      <sz val="8"/>
      <color theme="1"/>
      <name val="Calibri"/>
      <family val="2"/>
      <scheme val="minor"/>
    </font>
    <font>
      <b/>
      <sz val="9"/>
      <color theme="1"/>
      <name val="Calibri"/>
      <family val="2"/>
    </font>
    <font>
      <sz val="9"/>
      <color theme="1"/>
      <name val="Calibri"/>
      <family val="2"/>
    </font>
    <font>
      <sz val="8"/>
      <color indexed="81"/>
      <name val="Tahoma"/>
      <family val="2"/>
    </font>
    <font>
      <sz val="9"/>
      <color indexed="81"/>
      <name val="Tahoma"/>
      <family val="2"/>
    </font>
    <font>
      <b/>
      <sz val="9"/>
      <color indexed="81"/>
      <name val="Tahoma"/>
      <family val="2"/>
    </font>
    <font>
      <sz val="10"/>
      <color theme="1"/>
      <name val="Arial"/>
      <family val="2"/>
    </font>
    <font>
      <sz val="9"/>
      <color theme="1"/>
      <name val="Arial"/>
      <family val="2"/>
    </font>
    <font>
      <sz val="10"/>
      <name val="Arial Narrow"/>
      <family val="2"/>
    </font>
    <font>
      <sz val="8"/>
      <color theme="1"/>
      <name val="Arial"/>
      <family val="2"/>
    </font>
    <font>
      <b/>
      <sz val="11"/>
      <color theme="1"/>
      <name val="Calibri"/>
      <family val="2"/>
      <scheme val="minor"/>
    </font>
    <font>
      <u/>
      <sz val="11"/>
      <color theme="10"/>
      <name val="Calibri"/>
      <family val="2"/>
      <scheme val="minor"/>
    </font>
    <font>
      <b/>
      <sz val="8"/>
      <color indexed="81"/>
      <name val="Tahoma"/>
      <family val="2"/>
    </font>
    <font>
      <sz val="9"/>
      <name val="Calibri"/>
      <family val="2"/>
      <scheme val="minor"/>
    </font>
    <font>
      <b/>
      <sz val="12"/>
      <color theme="5" tint="-0.249977111117893"/>
      <name val="Calibri"/>
      <family val="2"/>
      <scheme val="minor"/>
    </font>
    <font>
      <b/>
      <sz val="11"/>
      <color theme="8" tint="-0.249977111117893"/>
      <name val="Calibri"/>
      <family val="2"/>
      <scheme val="minor"/>
    </font>
    <font>
      <sz val="10"/>
      <color theme="1"/>
      <name val="Calibri"/>
      <family val="2"/>
      <scheme val="minor"/>
    </font>
    <font>
      <b/>
      <sz val="10"/>
      <name val="Calibri"/>
      <family val="2"/>
      <scheme val="minor"/>
    </font>
    <font>
      <sz val="8"/>
      <name val="Arial"/>
      <family val="2"/>
    </font>
    <font>
      <b/>
      <sz val="11"/>
      <color theme="0" tint="-4.9989318521683403E-2"/>
      <name val="Calibri"/>
      <family val="2"/>
      <scheme val="minor"/>
    </font>
    <font>
      <b/>
      <sz val="12"/>
      <name val="Calibri"/>
      <family val="2"/>
      <scheme val="minor"/>
    </font>
    <font>
      <sz val="11"/>
      <name val="Calibri"/>
      <family val="2"/>
      <scheme val="minor"/>
    </font>
    <font>
      <b/>
      <sz val="11"/>
      <color theme="3" tint="-0.249977111117893"/>
      <name val="Calibri"/>
      <family val="2"/>
      <scheme val="minor"/>
    </font>
    <font>
      <b/>
      <sz val="9"/>
      <name val="Calibri"/>
      <family val="2"/>
      <scheme val="minor"/>
    </font>
    <font>
      <sz val="11"/>
      <color rgb="FF00B050"/>
      <name val="Calibri"/>
      <family val="2"/>
      <scheme val="minor"/>
    </font>
    <font>
      <sz val="11"/>
      <color rgb="FF0070C0"/>
      <name val="Calibri"/>
      <family val="2"/>
      <scheme val="minor"/>
    </font>
    <font>
      <b/>
      <sz val="11"/>
      <color rgb="FF0070C0"/>
      <name val="Calibri"/>
      <family val="2"/>
      <scheme val="minor"/>
    </font>
    <font>
      <b/>
      <sz val="11"/>
      <color rgb="FF00B050"/>
      <name val="Calibri"/>
      <family val="2"/>
      <scheme val="minor"/>
    </font>
    <font>
      <sz val="9"/>
      <color theme="1"/>
      <name val="Calibri"/>
      <family val="2"/>
      <scheme val="minor"/>
    </font>
    <font>
      <b/>
      <sz val="12"/>
      <color theme="1"/>
      <name val="Calibri"/>
      <family val="2"/>
      <scheme val="minor"/>
    </font>
    <font>
      <b/>
      <sz val="10"/>
      <color theme="1"/>
      <name val="Arial"/>
      <family val="2"/>
    </font>
    <font>
      <strike/>
      <sz val="8"/>
      <color theme="1"/>
      <name val="Arial"/>
      <family val="2"/>
    </font>
    <font>
      <sz val="8"/>
      <color rgb="FF00B050"/>
      <name val="Arial"/>
      <family val="2"/>
    </font>
    <font>
      <b/>
      <sz val="14"/>
      <color theme="1"/>
      <name val="Calibri"/>
      <family val="2"/>
      <scheme val="minor"/>
    </font>
    <font>
      <sz val="14"/>
      <color theme="1"/>
      <name val="Arial"/>
      <family val="2"/>
    </font>
    <font>
      <sz val="9"/>
      <name val="Arial"/>
      <family val="2"/>
    </font>
  </fonts>
  <fills count="22">
    <fill>
      <patternFill patternType="none"/>
    </fill>
    <fill>
      <patternFill patternType="gray125"/>
    </fill>
    <fill>
      <patternFill patternType="solid">
        <fgColor theme="6" tint="0.39997558519241921"/>
        <bgColor indexed="64"/>
      </patternFill>
    </fill>
    <fill>
      <patternFill patternType="solid">
        <fgColor rgb="FFF7FBA4"/>
        <bgColor indexed="64"/>
      </patternFill>
    </fill>
    <fill>
      <patternFill patternType="solid">
        <fgColor theme="2" tint="-9.9978637043366805E-2"/>
        <bgColor indexed="64"/>
      </patternFill>
    </fill>
    <fill>
      <patternFill patternType="solid">
        <fgColor theme="2" tint="-0.249977111117893"/>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9" tint="-0.499984740745262"/>
        <bgColor indexed="64"/>
      </patternFill>
    </fill>
    <fill>
      <patternFill patternType="solid">
        <fgColor theme="5" tint="0.59999389629810485"/>
        <bgColor indexed="64"/>
      </patternFill>
    </fill>
    <fill>
      <gradientFill degree="90">
        <stop position="0">
          <color theme="0"/>
        </stop>
        <stop position="0.5">
          <color theme="9" tint="-0.25098422193060094"/>
        </stop>
        <stop position="1">
          <color theme="0"/>
        </stop>
      </gradientFill>
    </fill>
    <fill>
      <gradientFill degree="90">
        <stop position="0">
          <color theme="0"/>
        </stop>
        <stop position="0.5">
          <color rgb="FFFFFF00"/>
        </stop>
        <stop position="1">
          <color theme="0"/>
        </stop>
      </gradientFill>
    </fill>
    <fill>
      <gradientFill degree="90">
        <stop position="0">
          <color theme="0"/>
        </stop>
        <stop position="0.5">
          <color rgb="FF92D050"/>
        </stop>
        <stop position="1">
          <color theme="0"/>
        </stop>
      </gradientFill>
    </fill>
    <fill>
      <gradientFill degree="90">
        <stop position="0">
          <color theme="0"/>
        </stop>
        <stop position="1">
          <color rgb="FFFF0000"/>
        </stop>
      </gradientFill>
    </fill>
    <fill>
      <patternFill patternType="solid">
        <fgColor theme="9" tint="0.39997558519241921"/>
        <bgColor indexed="64"/>
      </patternFill>
    </fill>
    <fill>
      <patternFill patternType="solid">
        <fgColor theme="0"/>
        <bgColor indexed="64"/>
      </patternFill>
    </fill>
    <fill>
      <patternFill patternType="solid">
        <fgColor theme="5" tint="0.79998168889431442"/>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s>
  <cellStyleXfs count="9">
    <xf numFmtId="0" fontId="0" fillId="0" borderId="0"/>
    <xf numFmtId="0" fontId="2" fillId="0" borderId="0"/>
    <xf numFmtId="0" fontId="3" fillId="0" borderId="0" applyNumberFormat="0" applyFill="0" applyBorder="0" applyAlignment="0" applyProtection="0">
      <alignment vertical="top"/>
      <protection locked="0"/>
    </xf>
    <xf numFmtId="0" fontId="2" fillId="0" borderId="0"/>
    <xf numFmtId="0" fontId="2" fillId="0" borderId="0"/>
    <xf numFmtId="0" fontId="1" fillId="0" borderId="0"/>
    <xf numFmtId="0" fontId="1" fillId="0" borderId="0"/>
    <xf numFmtId="0" fontId="18" fillId="0" borderId="0" applyNumberFormat="0" applyFill="0" applyBorder="0" applyAlignment="0" applyProtection="0"/>
    <xf numFmtId="9" fontId="1" fillId="0" borderId="0" applyFont="0" applyFill="0" applyBorder="0" applyAlignment="0" applyProtection="0"/>
  </cellStyleXfs>
  <cellXfs count="385">
    <xf numFmtId="0" fontId="0" fillId="0" borderId="0" xfId="0"/>
    <xf numFmtId="0" fontId="15" fillId="0" borderId="0" xfId="3" applyFont="1"/>
    <xf numFmtId="0" fontId="0" fillId="0" borderId="0" xfId="0" applyProtection="1">
      <protection locked="0"/>
    </xf>
    <xf numFmtId="0" fontId="0" fillId="0" borderId="0" xfId="0" applyBorder="1" applyProtection="1">
      <protection locked="0"/>
    </xf>
    <xf numFmtId="0" fontId="0" fillId="0" borderId="1" xfId="0" applyBorder="1" applyAlignment="1">
      <alignment vertical="center" wrapText="1"/>
    </xf>
    <xf numFmtId="0" fontId="17" fillId="5" borderId="1" xfId="0" applyFont="1" applyFill="1" applyBorder="1" applyAlignment="1">
      <alignment horizontal="center" vertical="center" wrapText="1"/>
    </xf>
    <xf numFmtId="0" fontId="0" fillId="6" borderId="1" xfId="0" applyFill="1" applyBorder="1" applyAlignment="1">
      <alignment horizontal="center" vertical="center" wrapText="1"/>
    </xf>
    <xf numFmtId="0" fontId="0" fillId="6" borderId="1" xfId="0" applyFill="1" applyBorder="1" applyAlignment="1">
      <alignment vertical="center" wrapText="1"/>
    </xf>
    <xf numFmtId="0" fontId="0" fillId="4" borderId="1" xfId="0" applyFill="1" applyBorder="1" applyAlignment="1">
      <alignment horizontal="center" vertical="center" wrapText="1"/>
    </xf>
    <xf numFmtId="0" fontId="0" fillId="4" borderId="1" xfId="0" applyFill="1" applyBorder="1" applyAlignment="1">
      <alignment vertical="center" wrapText="1"/>
    </xf>
    <xf numFmtId="0" fontId="13" fillId="0" borderId="1" xfId="0" applyFont="1" applyBorder="1" applyAlignment="1" applyProtection="1">
      <alignment horizontal="center" vertical="center"/>
      <protection locked="0"/>
    </xf>
    <xf numFmtId="0" fontId="0" fillId="0" borderId="1" xfId="0" applyBorder="1"/>
    <xf numFmtId="0" fontId="0" fillId="0" borderId="1" xfId="0" applyBorder="1" applyAlignment="1">
      <alignment wrapText="1"/>
    </xf>
    <xf numFmtId="0" fontId="17" fillId="7" borderId="1" xfId="0" applyFont="1" applyFill="1" applyBorder="1" applyAlignment="1">
      <alignment horizontal="center" vertical="center" wrapText="1"/>
    </xf>
    <xf numFmtId="0" fontId="0" fillId="0" borderId="1" xfId="0" applyBorder="1" applyAlignment="1">
      <alignment horizontal="center"/>
    </xf>
    <xf numFmtId="0" fontId="17" fillId="8" borderId="2" xfId="0" applyFont="1" applyFill="1" applyBorder="1" applyAlignment="1">
      <alignment horizontal="center" vertical="center" wrapText="1"/>
    </xf>
    <xf numFmtId="0" fontId="0" fillId="0" borderId="14" xfId="0" applyBorder="1" applyAlignment="1">
      <alignment horizontal="center"/>
    </xf>
    <xf numFmtId="0" fontId="0" fillId="0" borderId="15" xfId="0" applyBorder="1"/>
    <xf numFmtId="0" fontId="0" fillId="0" borderId="17" xfId="0" applyBorder="1"/>
    <xf numFmtId="0" fontId="0" fillId="0" borderId="19" xfId="0" applyBorder="1" applyAlignment="1">
      <alignment horizontal="center"/>
    </xf>
    <xf numFmtId="0" fontId="0" fillId="0" borderId="20" xfId="0" applyBorder="1"/>
    <xf numFmtId="0" fontId="17" fillId="0" borderId="1" xfId="0" applyFont="1" applyBorder="1" applyAlignment="1">
      <alignment horizontal="center" vertical="center"/>
    </xf>
    <xf numFmtId="0" fontId="0" fillId="0" borderId="0" xfId="0" applyBorder="1" applyAlignment="1" applyProtection="1">
      <alignment horizontal="center"/>
      <protection locked="0"/>
    </xf>
    <xf numFmtId="0" fontId="0" fillId="0" borderId="0" xfId="0" applyAlignment="1">
      <alignment vertical="center"/>
    </xf>
    <xf numFmtId="0" fontId="0" fillId="11" borderId="1" xfId="0" applyFill="1" applyBorder="1" applyAlignment="1">
      <alignment horizontal="center" vertical="center" wrapText="1"/>
    </xf>
    <xf numFmtId="0" fontId="0" fillId="11" borderId="1" xfId="0" applyFill="1" applyBorder="1" applyAlignment="1">
      <alignment vertical="center" wrapText="1"/>
    </xf>
    <xf numFmtId="0" fontId="17" fillId="12" borderId="1" xfId="0" applyFont="1" applyFill="1" applyBorder="1" applyAlignment="1">
      <alignment horizontal="center" vertical="center" wrapText="1"/>
    </xf>
    <xf numFmtId="49" fontId="0" fillId="0" borderId="0" xfId="0" applyNumberFormat="1"/>
    <xf numFmtId="0" fontId="17" fillId="0" borderId="1" xfId="0" applyFont="1" applyBorder="1" applyAlignment="1">
      <alignment horizontal="center" vertical="center" wrapText="1"/>
    </xf>
    <xf numFmtId="0" fontId="0" fillId="0" borderId="1" xfId="0" applyBorder="1" applyAlignment="1">
      <alignment horizontal="center" vertical="center"/>
    </xf>
    <xf numFmtId="0" fontId="0" fillId="0" borderId="0" xfId="0" applyAlignment="1">
      <alignment horizontal="right"/>
    </xf>
    <xf numFmtId="0" fontId="27" fillId="11" borderId="0" xfId="0" applyFont="1" applyFill="1"/>
    <xf numFmtId="0" fontId="27" fillId="11" borderId="0" xfId="0" applyFont="1" applyFill="1" applyAlignment="1">
      <alignment horizontal="right"/>
    </xf>
    <xf numFmtId="0" fontId="0" fillId="0" borderId="0" xfId="0" applyAlignment="1">
      <alignment wrapText="1"/>
    </xf>
    <xf numFmtId="0" fontId="13" fillId="0" borderId="0" xfId="0" applyFont="1" applyAlignment="1">
      <alignment vertical="center" wrapText="1"/>
    </xf>
    <xf numFmtId="0" fontId="0" fillId="0" borderId="0" xfId="0" applyAlignment="1">
      <alignment vertical="center" wrapText="1"/>
    </xf>
    <xf numFmtId="0" fontId="17" fillId="0" borderId="0" xfId="0" applyFont="1"/>
    <xf numFmtId="0" fontId="4" fillId="0" borderId="1" xfId="0" applyFont="1" applyBorder="1" applyAlignment="1">
      <alignment horizontal="center" vertical="center" wrapText="1"/>
    </xf>
    <xf numFmtId="0" fontId="27" fillId="11" borderId="0" xfId="0" applyFont="1" applyFill="1" applyAlignment="1">
      <alignment horizontal="center"/>
    </xf>
    <xf numFmtId="0" fontId="0" fillId="0" borderId="0" xfId="0" applyFill="1" applyBorder="1" applyAlignment="1">
      <alignment horizontal="center" vertical="center"/>
    </xf>
    <xf numFmtId="0" fontId="28" fillId="0" borderId="0" xfId="0" applyFont="1" applyAlignment="1">
      <alignment horizontal="center" vertical="center"/>
    </xf>
    <xf numFmtId="0" fontId="0" fillId="0" borderId="1" xfId="0" applyBorder="1" applyProtection="1">
      <protection locked="0"/>
    </xf>
    <xf numFmtId="0" fontId="0" fillId="0" borderId="12" xfId="0" applyBorder="1" applyAlignment="1" applyProtection="1">
      <protection locked="0"/>
    </xf>
    <xf numFmtId="0" fontId="4" fillId="2" borderId="2" xfId="1" applyFont="1" applyFill="1" applyBorder="1" applyAlignment="1" applyProtection="1">
      <alignment vertical="center" wrapText="1"/>
      <protection locked="0"/>
    </xf>
    <xf numFmtId="0" fontId="4" fillId="2" borderId="2" xfId="1" applyFont="1" applyFill="1" applyBorder="1" applyAlignment="1" applyProtection="1">
      <alignment horizontal="left" vertical="center" wrapText="1"/>
      <protection locked="0"/>
    </xf>
    <xf numFmtId="0" fontId="0" fillId="0" borderId="1" xfId="0" applyBorder="1" applyAlignment="1" applyProtection="1">
      <alignment horizontal="center" vertical="center"/>
    </xf>
    <xf numFmtId="0" fontId="0" fillId="0" borderId="0" xfId="0" applyAlignment="1" applyProtection="1">
      <alignment vertical="center"/>
      <protection locked="0"/>
    </xf>
    <xf numFmtId="0" fontId="0" fillId="0" borderId="0" xfId="0" applyBorder="1" applyAlignment="1" applyProtection="1">
      <protection locked="0"/>
    </xf>
    <xf numFmtId="0" fontId="0" fillId="0" borderId="11" xfId="0" applyBorder="1" applyAlignment="1" applyProtection="1">
      <protection locked="0"/>
    </xf>
    <xf numFmtId="0" fontId="0" fillId="0" borderId="9" xfId="0" applyBorder="1" applyAlignment="1" applyProtection="1">
      <protection locked="0"/>
    </xf>
    <xf numFmtId="0" fontId="0" fillId="0" borderId="0" xfId="0" applyAlignment="1">
      <alignment horizontal="center"/>
    </xf>
    <xf numFmtId="0" fontId="0" fillId="0" borderId="0" xfId="0" applyAlignment="1">
      <alignment horizontal="left"/>
    </xf>
    <xf numFmtId="0" fontId="0" fillId="9" borderId="1" xfId="0" applyFill="1" applyBorder="1" applyAlignment="1">
      <alignment wrapText="1"/>
    </xf>
    <xf numFmtId="0" fontId="0" fillId="9" borderId="1" xfId="0" applyFill="1" applyBorder="1"/>
    <xf numFmtId="0" fontId="0" fillId="8" borderId="14" xfId="0" applyFill="1" applyBorder="1" applyAlignment="1">
      <alignment wrapText="1"/>
    </xf>
    <xf numFmtId="0" fontId="0" fillId="8" borderId="14" xfId="0" applyFill="1" applyBorder="1"/>
    <xf numFmtId="0" fontId="0" fillId="8" borderId="15" xfId="0" applyFill="1" applyBorder="1" applyAlignment="1">
      <alignment horizontal="center"/>
    </xf>
    <xf numFmtId="0" fontId="0" fillId="8" borderId="19" xfId="0" applyFill="1" applyBorder="1" applyAlignment="1">
      <alignment wrapText="1"/>
    </xf>
    <xf numFmtId="0" fontId="0" fillId="8" borderId="19" xfId="0" applyFill="1" applyBorder="1"/>
    <xf numFmtId="0" fontId="0" fillId="8" borderId="20" xfId="0" applyFill="1" applyBorder="1" applyAlignment="1">
      <alignment horizontal="center"/>
    </xf>
    <xf numFmtId="0" fontId="17" fillId="0" borderId="2" xfId="0" applyFont="1" applyBorder="1" applyAlignment="1">
      <alignment horizontal="center" vertical="center"/>
    </xf>
    <xf numFmtId="0" fontId="0" fillId="9" borderId="14" xfId="0" applyFill="1" applyBorder="1" applyAlignment="1">
      <alignment wrapText="1"/>
    </xf>
    <xf numFmtId="0" fontId="0" fillId="9" borderId="14" xfId="0" applyFill="1" applyBorder="1"/>
    <xf numFmtId="0" fontId="0" fillId="9" borderId="15" xfId="0" applyFill="1" applyBorder="1" applyAlignment="1">
      <alignment horizontal="center"/>
    </xf>
    <xf numFmtId="0" fontId="0" fillId="9" borderId="17" xfId="0" applyFill="1" applyBorder="1" applyAlignment="1">
      <alignment horizontal="center"/>
    </xf>
    <xf numFmtId="0" fontId="0" fillId="9" borderId="19" xfId="0" applyFill="1" applyBorder="1" applyAlignment="1">
      <alignment wrapText="1"/>
    </xf>
    <xf numFmtId="0" fontId="0" fillId="9" borderId="19" xfId="0" applyFill="1" applyBorder="1"/>
    <xf numFmtId="0" fontId="0" fillId="9" borderId="20" xfId="0" applyFill="1" applyBorder="1" applyAlignment="1">
      <alignment horizontal="center"/>
    </xf>
    <xf numFmtId="0" fontId="36" fillId="15" borderId="0" xfId="0" applyFont="1" applyFill="1" applyAlignment="1">
      <alignment horizontal="center"/>
    </xf>
    <xf numFmtId="0" fontId="36" fillId="16" borderId="0" xfId="0" applyFont="1" applyFill="1" applyAlignment="1">
      <alignment horizontal="center"/>
    </xf>
    <xf numFmtId="0" fontId="36" fillId="17" borderId="0" xfId="0" applyFont="1" applyFill="1" applyAlignment="1">
      <alignment horizontal="center"/>
    </xf>
    <xf numFmtId="0" fontId="36" fillId="18" borderId="0" xfId="0" applyFont="1" applyFill="1" applyAlignment="1">
      <alignment horizontal="center"/>
    </xf>
    <xf numFmtId="0" fontId="36" fillId="19" borderId="0" xfId="0" applyFont="1" applyFill="1"/>
    <xf numFmtId="9" fontId="17" fillId="19" borderId="0" xfId="8" applyFont="1" applyFill="1" applyAlignment="1">
      <alignment horizontal="center"/>
    </xf>
    <xf numFmtId="0" fontId="0" fillId="19" borderId="0" xfId="0" applyFill="1"/>
    <xf numFmtId="0" fontId="36" fillId="2" borderId="0" xfId="0" applyFont="1" applyFill="1"/>
    <xf numFmtId="9" fontId="17" fillId="2" borderId="0" xfId="8" applyFont="1" applyFill="1" applyAlignment="1">
      <alignment horizontal="center"/>
    </xf>
    <xf numFmtId="0" fontId="0" fillId="2" borderId="0" xfId="0" applyFill="1"/>
    <xf numFmtId="0" fontId="17" fillId="19" borderId="0" xfId="0" applyFont="1" applyFill="1" applyAlignment="1">
      <alignment horizontal="right"/>
    </xf>
    <xf numFmtId="0" fontId="17" fillId="2" borderId="0" xfId="0" applyFont="1" applyFill="1" applyAlignment="1">
      <alignment horizontal="right"/>
    </xf>
    <xf numFmtId="0" fontId="17" fillId="19" borderId="0" xfId="0" applyFont="1" applyFill="1" applyAlignment="1">
      <alignment horizontal="center"/>
    </xf>
    <xf numFmtId="0" fontId="17" fillId="2" borderId="0" xfId="0" applyFont="1" applyFill="1" applyAlignment="1">
      <alignment horizontal="center"/>
    </xf>
    <xf numFmtId="0" fontId="17" fillId="0" borderId="0" xfId="0" applyFont="1" applyFill="1" applyAlignment="1">
      <alignment horizontal="right"/>
    </xf>
    <xf numFmtId="0" fontId="17" fillId="0" borderId="0" xfId="0" applyFont="1" applyFill="1" applyAlignment="1">
      <alignment horizontal="center"/>
    </xf>
    <xf numFmtId="0" fontId="0" fillId="0" borderId="0" xfId="0" applyFill="1"/>
    <xf numFmtId="0" fontId="0" fillId="0" borderId="0" xfId="0" applyBorder="1" applyProtection="1"/>
    <xf numFmtId="0" fontId="13" fillId="0" borderId="0" xfId="0" applyFont="1" applyFill="1" applyBorder="1" applyAlignment="1" applyProtection="1">
      <alignment horizontal="left" vertical="center"/>
    </xf>
    <xf numFmtId="0" fontId="0" fillId="0" borderId="0" xfId="0" applyProtection="1"/>
    <xf numFmtId="0" fontId="0" fillId="0" borderId="0" xfId="0" applyAlignment="1" applyProtection="1">
      <alignment wrapText="1"/>
    </xf>
    <xf numFmtId="0" fontId="0" fillId="0" borderId="0" xfId="0" applyFill="1" applyProtection="1"/>
    <xf numFmtId="0" fontId="9" fillId="0" borderId="0" xfId="0" applyFont="1" applyBorder="1" applyAlignment="1" applyProtection="1">
      <alignment horizontal="left" vertical="center" wrapText="1"/>
    </xf>
    <xf numFmtId="0" fontId="0" fillId="0" borderId="0" xfId="0" applyBorder="1" applyAlignment="1" applyProtection="1">
      <alignment horizontal="center"/>
    </xf>
    <xf numFmtId="0" fontId="0" fillId="0" borderId="0" xfId="0" applyBorder="1" applyAlignment="1" applyProtection="1">
      <alignment horizontal="left"/>
    </xf>
    <xf numFmtId="0" fontId="5" fillId="0" borderId="7" xfId="0" applyFont="1" applyBorder="1" applyAlignment="1" applyProtection="1">
      <alignment horizontal="left" vertical="center" wrapText="1"/>
    </xf>
    <xf numFmtId="0" fontId="9" fillId="0" borderId="7" xfId="0" applyFont="1" applyBorder="1" applyAlignment="1" applyProtection="1">
      <alignment horizontal="left" vertical="center" wrapText="1"/>
    </xf>
    <xf numFmtId="0" fontId="0" fillId="0" borderId="0" xfId="0" applyBorder="1" applyAlignment="1" applyProtection="1">
      <alignment wrapText="1"/>
    </xf>
    <xf numFmtId="0" fontId="0" fillId="0" borderId="0" xfId="0" applyFill="1" applyBorder="1" applyProtection="1"/>
    <xf numFmtId="0" fontId="0" fillId="0" borderId="9" xfId="0" applyBorder="1" applyAlignment="1" applyProtection="1">
      <alignment horizontal="center"/>
    </xf>
    <xf numFmtId="0" fontId="0" fillId="0" borderId="9" xfId="0" applyBorder="1" applyAlignment="1" applyProtection="1">
      <alignment horizontal="left"/>
    </xf>
    <xf numFmtId="0" fontId="5" fillId="0" borderId="9" xfId="0" applyFont="1" applyBorder="1" applyAlignment="1" applyProtection="1">
      <alignment horizontal="left" vertical="center" wrapText="1"/>
    </xf>
    <xf numFmtId="0" fontId="5" fillId="0" borderId="0" xfId="0" applyFont="1" applyBorder="1" applyAlignment="1" applyProtection="1">
      <alignment horizontal="left" vertical="center" wrapText="1"/>
    </xf>
    <xf numFmtId="0" fontId="4" fillId="2" borderId="2" xfId="1" applyFont="1" applyFill="1" applyBorder="1" applyAlignment="1" applyProtection="1">
      <alignment horizontal="center" vertical="center" wrapText="1"/>
    </xf>
    <xf numFmtId="0" fontId="20" fillId="2" borderId="3" xfId="7" applyFont="1" applyFill="1" applyBorder="1" applyAlignment="1" applyProtection="1">
      <alignment horizontal="center" vertical="center" textRotation="90" wrapText="1"/>
    </xf>
    <xf numFmtId="0" fontId="24" fillId="2" borderId="2" xfId="7" applyFont="1" applyFill="1" applyBorder="1" applyAlignment="1" applyProtection="1">
      <alignment horizontal="center" vertical="center" wrapText="1"/>
    </xf>
    <xf numFmtId="0" fontId="5" fillId="2" borderId="3" xfId="1" applyFont="1" applyFill="1" applyBorder="1" applyAlignment="1" applyProtection="1">
      <alignment horizontal="center" vertical="center" textRotation="90" wrapText="1"/>
    </xf>
    <xf numFmtId="0" fontId="20" fillId="14" borderId="3" xfId="7" applyFont="1" applyFill="1" applyBorder="1" applyAlignment="1" applyProtection="1">
      <alignment horizontal="center" vertical="center" textRotation="90" wrapText="1"/>
    </xf>
    <xf numFmtId="0" fontId="4" fillId="14" borderId="2" xfId="1" applyFont="1" applyFill="1" applyBorder="1" applyAlignment="1" applyProtection="1">
      <alignment horizontal="center" vertical="center" wrapText="1"/>
    </xf>
    <xf numFmtId="0" fontId="13" fillId="0" borderId="0" xfId="0" applyFont="1" applyFill="1" applyAlignment="1" applyProtection="1">
      <alignment vertical="center"/>
    </xf>
    <xf numFmtId="0" fontId="37" fillId="0" borderId="7" xfId="0" applyFont="1" applyBorder="1" applyAlignment="1" applyProtection="1">
      <alignment horizontal="left" vertical="center"/>
    </xf>
    <xf numFmtId="0" fontId="35" fillId="0" borderId="0" xfId="0" applyFont="1" applyBorder="1" applyAlignment="1" applyProtection="1">
      <alignment horizontal="left"/>
    </xf>
    <xf numFmtId="0" fontId="0" fillId="0" borderId="0" xfId="0" applyAlignment="1" applyProtection="1">
      <alignment horizontal="left"/>
    </xf>
    <xf numFmtId="0" fontId="4" fillId="14" borderId="2" xfId="1" applyFont="1" applyFill="1" applyBorder="1" applyAlignment="1" applyProtection="1">
      <alignment horizontal="center" vertical="center" wrapText="1"/>
    </xf>
    <xf numFmtId="0" fontId="0" fillId="0" borderId="0" xfId="0" applyBorder="1" applyAlignment="1" applyProtection="1">
      <alignment horizontal="center"/>
    </xf>
    <xf numFmtId="0" fontId="14" fillId="20" borderId="1" xfId="0" applyFont="1" applyFill="1" applyBorder="1" applyAlignment="1" applyProtection="1">
      <alignment horizontal="justify" vertical="center" wrapText="1"/>
    </xf>
    <xf numFmtId="0" fontId="14" fillId="20" borderId="1" xfId="0" applyFont="1" applyFill="1" applyBorder="1" applyAlignment="1" applyProtection="1">
      <alignment horizontal="left" vertical="center" wrapText="1"/>
    </xf>
    <xf numFmtId="0" fontId="13" fillId="20" borderId="1" xfId="0" applyFont="1" applyFill="1" applyBorder="1" applyAlignment="1" applyProtection="1">
      <alignment horizontal="center" vertical="center"/>
    </xf>
    <xf numFmtId="49" fontId="16" fillId="20" borderId="1" xfId="0" applyNumberFormat="1" applyFont="1" applyFill="1" applyBorder="1" applyAlignment="1" applyProtection="1">
      <alignment horizontal="justify" vertical="center" wrapText="1"/>
    </xf>
    <xf numFmtId="49" fontId="16" fillId="20" borderId="1" xfId="0" applyNumberFormat="1" applyFont="1" applyFill="1" applyBorder="1" applyAlignment="1" applyProtection="1">
      <alignment horizontal="justify" vertical="center"/>
    </xf>
    <xf numFmtId="0" fontId="16" fillId="20" borderId="1" xfId="0" applyFont="1" applyFill="1" applyBorder="1" applyAlignment="1" applyProtection="1">
      <alignment vertical="center"/>
    </xf>
    <xf numFmtId="0" fontId="25" fillId="20" borderId="1" xfId="1" applyNumberFormat="1" applyFont="1" applyFill="1" applyBorder="1" applyAlignment="1" applyProtection="1">
      <alignment horizontal="justify" vertical="center" wrapText="1"/>
    </xf>
    <xf numFmtId="0" fontId="25" fillId="20" borderId="1" xfId="1" applyNumberFormat="1" applyFont="1" applyFill="1" applyBorder="1" applyAlignment="1" applyProtection="1">
      <alignment horizontal="center" vertical="center" wrapText="1"/>
    </xf>
    <xf numFmtId="0" fontId="16" fillId="20" borderId="1" xfId="0" applyFont="1" applyFill="1" applyBorder="1" applyAlignment="1" applyProtection="1">
      <alignment horizontal="left" vertical="center" wrapText="1"/>
    </xf>
    <xf numFmtId="0" fontId="16" fillId="20" borderId="1" xfId="0" applyFont="1" applyFill="1" applyBorder="1" applyAlignment="1" applyProtection="1">
      <alignment horizontal="justify" vertical="center" wrapText="1"/>
    </xf>
    <xf numFmtId="14" fontId="16" fillId="20" borderId="1" xfId="0" applyNumberFormat="1" applyFont="1" applyFill="1" applyBorder="1" applyAlignment="1" applyProtection="1">
      <alignment vertical="center" wrapText="1"/>
    </xf>
    <xf numFmtId="0" fontId="16" fillId="20" borderId="1" xfId="0" applyFont="1" applyFill="1" applyBorder="1" applyAlignment="1" applyProtection="1">
      <alignment vertical="center" wrapText="1"/>
    </xf>
    <xf numFmtId="0" fontId="25" fillId="20" borderId="1" xfId="1" applyNumberFormat="1" applyFont="1" applyFill="1" applyBorder="1" applyAlignment="1" applyProtection="1">
      <alignment horizontal="justify" vertical="top" wrapText="1"/>
    </xf>
    <xf numFmtId="49" fontId="25" fillId="20" borderId="1" xfId="0" applyNumberFormat="1" applyFont="1" applyFill="1" applyBorder="1" applyAlignment="1" applyProtection="1">
      <alignment horizontal="justify" vertical="center" wrapText="1"/>
    </xf>
    <xf numFmtId="49" fontId="16" fillId="20" borderId="1" xfId="0" applyNumberFormat="1" applyFont="1" applyFill="1" applyBorder="1" applyAlignment="1" applyProtection="1">
      <alignment horizontal="justify" vertical="top" wrapText="1"/>
    </xf>
    <xf numFmtId="0" fontId="13" fillId="20" borderId="0" xfId="0" applyFont="1" applyFill="1" applyAlignment="1" applyProtection="1">
      <alignment vertical="center"/>
    </xf>
    <xf numFmtId="0" fontId="14" fillId="20" borderId="2" xfId="0" applyFont="1" applyFill="1" applyBorder="1" applyAlignment="1" applyProtection="1">
      <alignment horizontal="justify" vertical="center" wrapText="1"/>
    </xf>
    <xf numFmtId="0" fontId="14" fillId="20" borderId="2" xfId="0" applyFont="1" applyFill="1" applyBorder="1" applyAlignment="1" applyProtection="1">
      <alignment horizontal="left" vertical="center" wrapText="1"/>
    </xf>
    <xf numFmtId="49" fontId="16" fillId="20" borderId="2" xfId="0" applyNumberFormat="1" applyFont="1" applyFill="1" applyBorder="1" applyAlignment="1" applyProtection="1">
      <alignment horizontal="justify" vertical="center" wrapText="1"/>
    </xf>
    <xf numFmtId="0" fontId="13" fillId="20" borderId="2" xfId="0" applyFont="1" applyFill="1" applyBorder="1" applyAlignment="1" applyProtection="1">
      <alignment horizontal="center" vertical="center" wrapText="1"/>
    </xf>
    <xf numFmtId="0" fontId="16" fillId="20" borderId="2" xfId="0" applyFont="1" applyFill="1" applyBorder="1" applyAlignment="1" applyProtection="1">
      <alignment horizontal="justify" vertical="center" wrapText="1"/>
    </xf>
    <xf numFmtId="0" fontId="25" fillId="20" borderId="2" xfId="1" applyNumberFormat="1" applyFont="1" applyFill="1" applyBorder="1" applyAlignment="1" applyProtection="1">
      <alignment horizontal="justify" vertical="center" wrapText="1"/>
    </xf>
    <xf numFmtId="0" fontId="13" fillId="20" borderId="2" xfId="0" applyFont="1" applyFill="1" applyBorder="1" applyAlignment="1" applyProtection="1">
      <alignment horizontal="justify" vertical="center" wrapText="1"/>
    </xf>
    <xf numFmtId="0" fontId="25" fillId="20" borderId="2" xfId="1" applyNumberFormat="1" applyFont="1" applyFill="1" applyBorder="1" applyAlignment="1" applyProtection="1">
      <alignment horizontal="center" vertical="center" wrapText="1"/>
    </xf>
    <xf numFmtId="0" fontId="16" fillId="20" borderId="2" xfId="0" applyFont="1" applyFill="1" applyBorder="1" applyAlignment="1" applyProtection="1">
      <alignment horizontal="left" vertical="center" wrapText="1"/>
    </xf>
    <xf numFmtId="0" fontId="25" fillId="20" borderId="2" xfId="1" applyNumberFormat="1" applyFont="1" applyFill="1" applyBorder="1" applyAlignment="1" applyProtection="1">
      <alignment horizontal="left" vertical="center" wrapText="1"/>
    </xf>
    <xf numFmtId="164" fontId="16" fillId="20" borderId="1" xfId="0" applyNumberFormat="1" applyFont="1" applyFill="1" applyBorder="1" applyAlignment="1" applyProtection="1">
      <alignment vertical="center"/>
    </xf>
    <xf numFmtId="0" fontId="14" fillId="20" borderId="2" xfId="0" applyFont="1" applyFill="1" applyBorder="1" applyAlignment="1" applyProtection="1">
      <alignment horizontal="justify" vertical="center" wrapText="1"/>
    </xf>
    <xf numFmtId="0" fontId="13" fillId="20" borderId="2" xfId="0" applyFont="1" applyFill="1" applyBorder="1" applyAlignment="1" applyProtection="1">
      <alignment horizontal="justify" vertical="center" wrapText="1"/>
    </xf>
    <xf numFmtId="49" fontId="16" fillId="20" borderId="2" xfId="0" applyNumberFormat="1" applyFont="1" applyFill="1" applyBorder="1" applyAlignment="1" applyProtection="1">
      <alignment horizontal="justify" vertical="center" wrapText="1"/>
    </xf>
    <xf numFmtId="0" fontId="16" fillId="20" borderId="2" xfId="0" applyFont="1" applyFill="1" applyBorder="1" applyAlignment="1" applyProtection="1">
      <alignment horizontal="justify" vertical="center" wrapText="1"/>
    </xf>
    <xf numFmtId="0" fontId="13" fillId="20" borderId="2" xfId="0" applyFont="1" applyFill="1" applyBorder="1" applyAlignment="1" applyProtection="1">
      <alignment horizontal="center" vertical="center" wrapText="1"/>
    </xf>
    <xf numFmtId="0" fontId="25" fillId="20" borderId="2" xfId="1" applyNumberFormat="1" applyFont="1" applyFill="1" applyBorder="1" applyAlignment="1" applyProtection="1">
      <alignment horizontal="center" vertical="center" wrapText="1"/>
    </xf>
    <xf numFmtId="49" fontId="16" fillId="20" borderId="2" xfId="0" applyNumberFormat="1" applyFont="1" applyFill="1" applyBorder="1" applyAlignment="1" applyProtection="1">
      <alignment horizontal="justify" vertical="center"/>
    </xf>
    <xf numFmtId="0" fontId="16" fillId="20" borderId="2" xfId="0" applyFont="1" applyFill="1" applyBorder="1" applyAlignment="1" applyProtection="1">
      <alignment horizontal="center" vertical="center" wrapText="1"/>
    </xf>
    <xf numFmtId="0" fontId="25" fillId="20" borderId="2" xfId="1" applyNumberFormat="1" applyFont="1" applyFill="1" applyBorder="1" applyAlignment="1" applyProtection="1">
      <alignment horizontal="center" vertical="top" wrapText="1"/>
    </xf>
    <xf numFmtId="0" fontId="16" fillId="20" borderId="2" xfId="0" applyFont="1" applyFill="1" applyBorder="1" applyAlignment="1" applyProtection="1">
      <alignment horizontal="center" vertical="center"/>
    </xf>
    <xf numFmtId="49" fontId="16" fillId="20" borderId="1" xfId="0" applyNumberFormat="1" applyFont="1" applyFill="1" applyBorder="1" applyAlignment="1" applyProtection="1">
      <alignment horizontal="justify" vertical="center" wrapText="1"/>
      <protection locked="0"/>
    </xf>
    <xf numFmtId="49" fontId="16" fillId="20" borderId="1" xfId="0" applyNumberFormat="1" applyFont="1" applyFill="1" applyBorder="1" applyAlignment="1" applyProtection="1">
      <alignment horizontal="justify" vertical="center"/>
      <protection locked="0"/>
    </xf>
    <xf numFmtId="0" fontId="16" fillId="20" borderId="1" xfId="0" applyFont="1" applyFill="1" applyBorder="1" applyAlignment="1" applyProtection="1">
      <alignment horizontal="justify" vertical="center" wrapText="1"/>
      <protection locked="0"/>
    </xf>
    <xf numFmtId="0" fontId="25" fillId="20" borderId="1" xfId="0" applyFont="1" applyFill="1" applyBorder="1" applyAlignment="1" applyProtection="1">
      <alignment horizontal="justify" vertical="center" wrapText="1"/>
      <protection locked="0"/>
    </xf>
    <xf numFmtId="0" fontId="13" fillId="20" borderId="2" xfId="0" applyFont="1" applyFill="1" applyBorder="1" applyAlignment="1" applyProtection="1">
      <alignment horizontal="left" vertical="center" wrapText="1"/>
    </xf>
    <xf numFmtId="0" fontId="16" fillId="20" borderId="1" xfId="0" applyFont="1" applyFill="1" applyBorder="1" applyAlignment="1" applyProtection="1">
      <alignment horizontal="justify" vertical="center"/>
    </xf>
    <xf numFmtId="0" fontId="0" fillId="0" borderId="0" xfId="0" applyBorder="1" applyAlignment="1" applyProtection="1">
      <alignment horizontal="center" vertical="center"/>
    </xf>
    <xf numFmtId="0" fontId="0" fillId="0" borderId="0" xfId="0" applyAlignment="1" applyProtection="1">
      <alignment horizontal="center" vertical="center"/>
    </xf>
    <xf numFmtId="0" fontId="16" fillId="20" borderId="2" xfId="0" applyFont="1" applyFill="1" applyBorder="1" applyAlignment="1" applyProtection="1">
      <alignment horizontal="center" vertical="center"/>
    </xf>
    <xf numFmtId="0" fontId="25" fillId="20" borderId="2" xfId="1" applyNumberFormat="1" applyFont="1" applyFill="1" applyBorder="1" applyAlignment="1" applyProtection="1">
      <alignment horizontal="center" vertical="center"/>
    </xf>
    <xf numFmtId="0" fontId="16" fillId="20" borderId="1" xfId="0" applyFont="1" applyFill="1" applyBorder="1" applyAlignment="1" applyProtection="1">
      <alignment horizontal="center" vertical="center"/>
    </xf>
    <xf numFmtId="0" fontId="16" fillId="20" borderId="2" xfId="0" applyFont="1" applyFill="1" applyBorder="1" applyAlignment="1" applyProtection="1">
      <alignment horizontal="center" vertical="center" wrapText="1"/>
    </xf>
    <xf numFmtId="164" fontId="16" fillId="20" borderId="1" xfId="0" applyNumberFormat="1" applyFont="1" applyFill="1" applyBorder="1" applyAlignment="1" applyProtection="1">
      <alignment vertical="center"/>
      <protection locked="0"/>
    </xf>
    <xf numFmtId="0" fontId="0" fillId="0" borderId="0" xfId="0" applyAlignment="1" applyProtection="1">
      <alignment horizontal="center"/>
    </xf>
    <xf numFmtId="0" fontId="40" fillId="0" borderId="0" xfId="0" applyFont="1" applyBorder="1" applyProtection="1"/>
    <xf numFmtId="0" fontId="38" fillId="20" borderId="1" xfId="0" applyFont="1" applyFill="1" applyBorder="1" applyAlignment="1" applyProtection="1">
      <alignment vertical="center" wrapText="1"/>
    </xf>
    <xf numFmtId="0" fontId="25" fillId="20" borderId="2" xfId="1" applyNumberFormat="1" applyFont="1" applyFill="1" applyBorder="1" applyAlignment="1" applyProtection="1">
      <alignment horizontal="center" vertical="center" wrapText="1"/>
    </xf>
    <xf numFmtId="0" fontId="13" fillId="20" borderId="2" xfId="0" applyFont="1" applyFill="1" applyBorder="1" applyAlignment="1" applyProtection="1">
      <alignment horizontal="center" vertical="center"/>
    </xf>
    <xf numFmtId="0" fontId="16" fillId="20" borderId="2" xfId="0" applyFont="1" applyFill="1" applyBorder="1" applyAlignment="1" applyProtection="1">
      <alignment horizontal="center" vertical="center"/>
    </xf>
    <xf numFmtId="0" fontId="16" fillId="20" borderId="23" xfId="0" applyFont="1" applyFill="1" applyBorder="1" applyAlignment="1" applyProtection="1">
      <alignment horizontal="center" vertical="center"/>
    </xf>
    <xf numFmtId="0" fontId="14" fillId="20" borderId="2" xfId="0" applyFont="1" applyFill="1" applyBorder="1" applyAlignment="1" applyProtection="1">
      <alignment horizontal="justify" vertical="center" wrapText="1"/>
    </xf>
    <xf numFmtId="0" fontId="25" fillId="20" borderId="2" xfId="1" applyNumberFormat="1" applyFont="1" applyFill="1" applyBorder="1" applyAlignment="1" applyProtection="1">
      <alignment horizontal="center" vertical="center"/>
    </xf>
    <xf numFmtId="0" fontId="7" fillId="20" borderId="23" xfId="0" applyFont="1" applyFill="1" applyBorder="1" applyAlignment="1">
      <alignment horizontal="center" vertical="center"/>
    </xf>
    <xf numFmtId="0" fontId="0" fillId="0" borderId="0" xfId="0" applyBorder="1" applyAlignment="1" applyProtection="1">
      <alignment horizontal="center"/>
    </xf>
    <xf numFmtId="0" fontId="4" fillId="14" borderId="7" xfId="1" applyFont="1" applyFill="1" applyBorder="1" applyAlignment="1" applyProtection="1">
      <alignment horizontal="center" vertical="center" wrapText="1"/>
    </xf>
    <xf numFmtId="0" fontId="4" fillId="14" borderId="6" xfId="1" applyFont="1" applyFill="1" applyBorder="1" applyAlignment="1" applyProtection="1">
      <alignment horizontal="center" vertical="center" wrapText="1"/>
    </xf>
    <xf numFmtId="0" fontId="25" fillId="20" borderId="1" xfId="1" applyNumberFormat="1" applyFont="1" applyFill="1" applyBorder="1" applyAlignment="1" applyProtection="1">
      <alignment horizontal="left" vertical="center" wrapText="1"/>
    </xf>
    <xf numFmtId="0" fontId="16" fillId="20" borderId="2" xfId="0" applyFont="1" applyFill="1" applyBorder="1" applyAlignment="1" applyProtection="1">
      <alignment vertical="center" wrapText="1"/>
    </xf>
    <xf numFmtId="0" fontId="16" fillId="20" borderId="1" xfId="0" applyFont="1" applyFill="1" applyBorder="1" applyAlignment="1" applyProtection="1">
      <alignment horizontal="left" vertical="top" wrapText="1"/>
    </xf>
    <xf numFmtId="0" fontId="14" fillId="20" borderId="2" xfId="0" applyFont="1" applyFill="1" applyBorder="1" applyAlignment="1" applyProtection="1">
      <alignment vertical="center" wrapText="1"/>
    </xf>
    <xf numFmtId="0" fontId="25" fillId="20" borderId="6" xfId="1" applyNumberFormat="1" applyFont="1" applyFill="1" applyBorder="1" applyAlignment="1" applyProtection="1">
      <alignment horizontal="center" vertical="center"/>
    </xf>
    <xf numFmtId="0" fontId="25" fillId="20" borderId="23" xfId="1" applyNumberFormat="1" applyFont="1" applyFill="1" applyBorder="1" applyAlignment="1" applyProtection="1">
      <alignment horizontal="center" vertical="center"/>
    </xf>
    <xf numFmtId="0" fontId="0" fillId="0" borderId="0" xfId="0" applyBorder="1" applyAlignment="1" applyProtection="1">
      <alignment horizontal="center"/>
    </xf>
    <xf numFmtId="0" fontId="16" fillId="20" borderId="2" xfId="0" applyFont="1" applyFill="1" applyBorder="1" applyAlignment="1" applyProtection="1">
      <alignment horizontal="center" vertical="center" wrapText="1"/>
    </xf>
    <xf numFmtId="0" fontId="14" fillId="20" borderId="2" xfId="0" applyFont="1" applyFill="1" applyBorder="1" applyAlignment="1" applyProtection="1">
      <alignment horizontal="justify" vertical="center" wrapText="1"/>
    </xf>
    <xf numFmtId="0" fontId="13" fillId="20" borderId="2" xfId="0" applyFont="1" applyFill="1" applyBorder="1" applyAlignment="1" applyProtection="1">
      <alignment horizontal="center" vertical="center"/>
    </xf>
    <xf numFmtId="0" fontId="13" fillId="20" borderId="2" xfId="0" applyFont="1" applyFill="1" applyBorder="1" applyAlignment="1" applyProtection="1">
      <alignment horizontal="center" vertical="center" wrapText="1"/>
    </xf>
    <xf numFmtId="0" fontId="41" fillId="20" borderId="0" xfId="0" applyFont="1" applyFill="1" applyAlignment="1" applyProtection="1">
      <alignment vertical="center"/>
    </xf>
    <xf numFmtId="49" fontId="14" fillId="20" borderId="1" xfId="0" applyNumberFormat="1" applyFont="1" applyFill="1" applyBorder="1" applyAlignment="1" applyProtection="1">
      <alignment horizontal="justify" vertical="center" wrapText="1"/>
    </xf>
    <xf numFmtId="49" fontId="42" fillId="20" borderId="1" xfId="0" applyNumberFormat="1" applyFont="1" applyFill="1" applyBorder="1" applyAlignment="1" applyProtection="1">
      <alignment horizontal="justify" vertical="center" wrapText="1"/>
    </xf>
    <xf numFmtId="49" fontId="14" fillId="20" borderId="2" xfId="0" applyNumberFormat="1" applyFont="1" applyFill="1" applyBorder="1" applyAlignment="1" applyProtection="1">
      <alignment horizontal="justify" vertical="center" wrapText="1"/>
    </xf>
    <xf numFmtId="49" fontId="14" fillId="20" borderId="1" xfId="0" applyNumberFormat="1" applyFont="1" applyFill="1" applyBorder="1" applyAlignment="1" applyProtection="1">
      <alignment horizontal="justify" vertical="center" wrapText="1"/>
      <protection locked="0"/>
    </xf>
    <xf numFmtId="0" fontId="13" fillId="20" borderId="1" xfId="0" applyFont="1" applyFill="1" applyBorder="1" applyAlignment="1" applyProtection="1">
      <alignment horizontal="center" vertical="center" wrapText="1"/>
    </xf>
    <xf numFmtId="0" fontId="0" fillId="20" borderId="1" xfId="0" applyFill="1" applyBorder="1" applyAlignment="1">
      <alignment horizontal="center" vertical="center" wrapText="1"/>
    </xf>
    <xf numFmtId="0" fontId="35" fillId="11" borderId="1" xfId="0" applyFont="1" applyFill="1" applyBorder="1" applyAlignment="1" applyProtection="1">
      <alignment horizontal="center"/>
    </xf>
    <xf numFmtId="0" fontId="35" fillId="21" borderId="1" xfId="0" applyFont="1" applyFill="1" applyBorder="1" applyAlignment="1" applyProtection="1">
      <alignment horizontal="center"/>
    </xf>
    <xf numFmtId="0" fontId="0" fillId="0" borderId="0" xfId="0" applyFill="1" applyAlignment="1" applyProtection="1">
      <alignment horizontal="center"/>
    </xf>
    <xf numFmtId="0" fontId="5" fillId="0" borderId="11" xfId="0" applyFont="1" applyBorder="1" applyAlignment="1" applyProtection="1">
      <alignment horizontal="left" vertical="center" wrapText="1"/>
      <protection locked="0"/>
    </xf>
    <xf numFmtId="0" fontId="5" fillId="0" borderId="9" xfId="0" applyFont="1" applyBorder="1" applyAlignment="1" applyProtection="1">
      <alignment horizontal="left" vertical="center" wrapText="1"/>
      <protection locked="0"/>
    </xf>
    <xf numFmtId="0" fontId="5" fillId="0" borderId="10" xfId="0" applyFont="1" applyBorder="1" applyAlignment="1" applyProtection="1">
      <alignment horizontal="left" vertical="center" wrapText="1"/>
      <protection locked="0"/>
    </xf>
    <xf numFmtId="0" fontId="5" fillId="0" borderId="3" xfId="0" applyFont="1" applyBorder="1" applyAlignment="1" applyProtection="1">
      <alignment horizontal="left" vertical="center" wrapText="1"/>
      <protection locked="0"/>
    </xf>
    <xf numFmtId="0" fontId="5" fillId="0" borderId="5" xfId="0" applyFont="1" applyBorder="1" applyAlignment="1" applyProtection="1">
      <alignment horizontal="left" vertical="center" wrapText="1"/>
      <protection locked="0"/>
    </xf>
    <xf numFmtId="0" fontId="5" fillId="0" borderId="4" xfId="0" applyFont="1" applyBorder="1" applyAlignment="1" applyProtection="1">
      <alignment horizontal="left" vertical="center" wrapText="1"/>
      <protection locked="0"/>
    </xf>
    <xf numFmtId="0" fontId="8" fillId="0" borderId="12" xfId="0" applyFont="1" applyBorder="1" applyAlignment="1" applyProtection="1">
      <alignment horizontal="left" vertical="center" wrapText="1"/>
      <protection locked="0"/>
    </xf>
    <xf numFmtId="0" fontId="8" fillId="0" borderId="0" xfId="0" applyFont="1" applyBorder="1" applyAlignment="1" applyProtection="1">
      <alignment horizontal="left" vertical="center" wrapText="1"/>
      <protection locked="0"/>
    </xf>
    <xf numFmtId="0" fontId="8" fillId="0" borderId="8"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4" fillId="2" borderId="1" xfId="1" applyFont="1" applyFill="1" applyBorder="1" applyAlignment="1" applyProtection="1">
      <alignment horizontal="left" vertical="center" wrapText="1"/>
      <protection locked="0"/>
    </xf>
    <xf numFmtId="0" fontId="4" fillId="2" borderId="12" xfId="1" applyFont="1" applyFill="1" applyBorder="1" applyAlignment="1" applyProtection="1">
      <alignment horizontal="center" vertical="center" wrapText="1"/>
      <protection locked="0"/>
    </xf>
    <xf numFmtId="0" fontId="4" fillId="2" borderId="0" xfId="1" applyFont="1" applyFill="1" applyBorder="1" applyAlignment="1" applyProtection="1">
      <alignment horizontal="center" vertical="center" wrapText="1"/>
      <protection locked="0"/>
    </xf>
    <xf numFmtId="0" fontId="13" fillId="0" borderId="3" xfId="0" applyFont="1" applyBorder="1" applyAlignment="1" applyProtection="1">
      <alignment horizontal="justify" vertical="center" wrapText="1"/>
      <protection locked="0"/>
    </xf>
    <xf numFmtId="0" fontId="13" fillId="0" borderId="5" xfId="0" applyFont="1" applyBorder="1" applyAlignment="1" applyProtection="1">
      <alignment horizontal="justify" vertical="center" wrapText="1"/>
      <protection locked="0"/>
    </xf>
    <xf numFmtId="0" fontId="13" fillId="0" borderId="4" xfId="0" applyFont="1" applyBorder="1" applyAlignment="1" applyProtection="1">
      <alignment horizontal="justify" vertical="center" wrapText="1"/>
      <protection locked="0"/>
    </xf>
    <xf numFmtId="0" fontId="0" fillId="0" borderId="3" xfId="0" applyBorder="1" applyAlignment="1" applyProtection="1">
      <alignment horizontal="left" vertical="center"/>
      <protection locked="0"/>
    </xf>
    <xf numFmtId="0" fontId="0" fillId="0" borderId="5" xfId="0" applyBorder="1" applyAlignment="1" applyProtection="1">
      <alignment horizontal="left" vertical="center"/>
      <protection locked="0"/>
    </xf>
    <xf numFmtId="0" fontId="0" fillId="0" borderId="4" xfId="0" applyBorder="1" applyAlignment="1" applyProtection="1">
      <alignment horizontal="left" vertical="center"/>
      <protection locked="0"/>
    </xf>
    <xf numFmtId="0" fontId="13" fillId="0" borderId="1" xfId="0" applyFont="1" applyBorder="1" applyAlignment="1" applyProtection="1">
      <alignment horizontal="left" vertical="center"/>
      <protection locked="0"/>
    </xf>
    <xf numFmtId="0" fontId="0" fillId="0" borderId="1" xfId="0" applyFill="1" applyBorder="1" applyAlignment="1" applyProtection="1">
      <alignment horizontal="justify" wrapText="1"/>
      <protection locked="0"/>
    </xf>
    <xf numFmtId="0" fontId="4" fillId="2" borderId="1" xfId="1" applyFont="1" applyFill="1" applyBorder="1" applyAlignment="1" applyProtection="1">
      <alignment horizontal="center" vertical="center" wrapText="1"/>
      <protection locked="0"/>
    </xf>
    <xf numFmtId="0" fontId="0" fillId="0" borderId="3" xfId="0" applyBorder="1" applyAlignment="1" applyProtection="1">
      <alignment horizontal="left" vertical="center"/>
    </xf>
    <xf numFmtId="0" fontId="0" fillId="0" borderId="5" xfId="0" applyBorder="1" applyAlignment="1" applyProtection="1">
      <alignment horizontal="left" vertical="center"/>
    </xf>
    <xf numFmtId="0" fontId="0" fillId="0" borderId="4" xfId="0" applyBorder="1" applyAlignment="1" applyProtection="1">
      <alignment horizontal="left" vertical="center"/>
    </xf>
    <xf numFmtId="0" fontId="4" fillId="2" borderId="1" xfId="1" applyFont="1" applyFill="1" applyBorder="1" applyAlignment="1" applyProtection="1">
      <alignment horizontal="right" vertical="center" wrapText="1"/>
      <protection locked="0"/>
    </xf>
    <xf numFmtId="0" fontId="30" fillId="2" borderId="1" xfId="7" applyFont="1" applyFill="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6" fillId="0" borderId="1" xfId="0" applyFont="1" applyBorder="1" applyAlignment="1" applyProtection="1">
      <alignment horizontal="left" vertical="center"/>
    </xf>
    <xf numFmtId="0" fontId="24" fillId="2" borderId="1" xfId="7" applyFont="1" applyFill="1" applyBorder="1" applyAlignment="1" applyProtection="1">
      <alignment horizontal="left" vertical="center" wrapText="1"/>
      <protection locked="0"/>
    </xf>
    <xf numFmtId="0" fontId="24" fillId="2" borderId="1" xfId="7" applyFont="1" applyFill="1" applyBorder="1" applyAlignment="1" applyProtection="1">
      <alignment horizontal="right" vertical="center" wrapText="1"/>
      <protection locked="0"/>
    </xf>
    <xf numFmtId="0" fontId="0" fillId="0" borderId="1" xfId="0" applyBorder="1" applyAlignment="1" applyProtection="1">
      <alignment horizontal="center" vertical="center"/>
    </xf>
    <xf numFmtId="0" fontId="4" fillId="2" borderId="21" xfId="1" applyFont="1" applyFill="1" applyBorder="1" applyAlignment="1" applyProtection="1">
      <alignment horizontal="left" vertical="center" wrapText="1"/>
      <protection locked="0"/>
    </xf>
    <xf numFmtId="0" fontId="4" fillId="2" borderId="7" xfId="1" applyFont="1" applyFill="1" applyBorder="1" applyAlignment="1" applyProtection="1">
      <alignment horizontal="left" vertical="center" wrapText="1"/>
      <protection locked="0"/>
    </xf>
    <xf numFmtId="0" fontId="4" fillId="2" borderId="3" xfId="1" applyFont="1" applyFill="1" applyBorder="1" applyAlignment="1" applyProtection="1">
      <alignment horizontal="left" vertical="center" wrapText="1"/>
      <protection locked="0"/>
    </xf>
    <xf numFmtId="0" fontId="4" fillId="2" borderId="5" xfId="1" applyFont="1" applyFill="1" applyBorder="1" applyAlignment="1" applyProtection="1">
      <alignment horizontal="left" vertical="center" wrapText="1"/>
      <protection locked="0"/>
    </xf>
    <xf numFmtId="0" fontId="4" fillId="2" borderId="4" xfId="1" applyFont="1" applyFill="1" applyBorder="1" applyAlignment="1" applyProtection="1">
      <alignment horizontal="left" vertical="center" wrapText="1"/>
      <protection locked="0"/>
    </xf>
    <xf numFmtId="0" fontId="0" fillId="0" borderId="1" xfId="0" applyBorder="1" applyAlignment="1" applyProtection="1">
      <alignment horizontal="justify" wrapText="1"/>
      <protection locked="0"/>
    </xf>
    <xf numFmtId="0" fontId="4" fillId="12" borderId="1" xfId="1" applyFont="1" applyFill="1" applyBorder="1" applyAlignment="1" applyProtection="1">
      <alignment horizontal="center" vertical="center" wrapText="1"/>
      <protection locked="0"/>
    </xf>
    <xf numFmtId="0" fontId="4" fillId="0" borderId="1" xfId="1" applyFont="1" applyFill="1" applyBorder="1" applyAlignment="1" applyProtection="1">
      <alignment horizontal="left" vertical="center" wrapText="1"/>
      <protection locked="0"/>
    </xf>
    <xf numFmtId="0" fontId="30" fillId="12" borderId="1" xfId="7" applyFont="1" applyFill="1" applyBorder="1" applyAlignment="1" applyProtection="1">
      <alignment horizontal="left" vertical="center" wrapText="1"/>
      <protection locked="0"/>
    </xf>
    <xf numFmtId="0" fontId="4" fillId="12" borderId="1" xfId="1" applyFont="1" applyFill="1" applyBorder="1" applyAlignment="1" applyProtection="1">
      <alignment horizontal="right" vertical="center" wrapText="1"/>
      <protection locked="0"/>
    </xf>
    <xf numFmtId="0" fontId="0" fillId="0" borderId="1" xfId="0" applyBorder="1" applyAlignment="1" applyProtection="1">
      <alignment horizontal="left" vertical="center"/>
    </xf>
    <xf numFmtId="0" fontId="30" fillId="12" borderId="1" xfId="7" applyFont="1" applyFill="1" applyBorder="1" applyAlignment="1" applyProtection="1">
      <alignment horizontal="right" vertical="center" wrapText="1"/>
      <protection locked="0"/>
    </xf>
    <xf numFmtId="0" fontId="4" fillId="12" borderId="21" xfId="1" applyFont="1" applyFill="1" applyBorder="1" applyAlignment="1" applyProtection="1">
      <alignment horizontal="left" vertical="center" wrapText="1"/>
      <protection locked="0"/>
    </xf>
    <xf numFmtId="0" fontId="4" fillId="12" borderId="7" xfId="1" applyFont="1" applyFill="1" applyBorder="1" applyAlignment="1" applyProtection="1">
      <alignment horizontal="left" vertical="center" wrapText="1"/>
      <protection locked="0"/>
    </xf>
    <xf numFmtId="0" fontId="4" fillId="12" borderId="1" xfId="1" applyFont="1" applyFill="1" applyBorder="1" applyAlignment="1" applyProtection="1">
      <alignment horizontal="left" vertical="center" wrapText="1"/>
      <protection locked="0"/>
    </xf>
    <xf numFmtId="0" fontId="6" fillId="0" borderId="1" xfId="0" applyFont="1" applyBorder="1" applyAlignment="1" applyProtection="1">
      <alignment horizontal="left" vertical="center" wrapText="1"/>
      <protection locked="0"/>
    </xf>
    <xf numFmtId="0" fontId="6" fillId="3" borderId="1" xfId="0" applyFont="1" applyFill="1" applyBorder="1" applyAlignment="1" applyProtection="1">
      <alignment horizontal="center" vertical="center" wrapText="1"/>
      <protection locked="0"/>
    </xf>
    <xf numFmtId="0" fontId="17" fillId="12" borderId="1" xfId="0" applyFont="1" applyFill="1" applyBorder="1" applyAlignment="1" applyProtection="1">
      <alignment horizontal="left" vertical="center"/>
      <protection locked="0"/>
    </xf>
    <xf numFmtId="0" fontId="0" fillId="0" borderId="1" xfId="0" applyBorder="1" applyAlignment="1" applyProtection="1">
      <alignment horizontal="left"/>
      <protection locked="0"/>
    </xf>
    <xf numFmtId="0" fontId="17" fillId="12" borderId="3" xfId="0" applyFont="1" applyFill="1" applyBorder="1" applyAlignment="1" applyProtection="1">
      <alignment horizontal="left" vertical="center"/>
      <protection locked="0"/>
    </xf>
    <xf numFmtId="0" fontId="17" fillId="12" borderId="4" xfId="0" applyFont="1" applyFill="1" applyBorder="1" applyAlignment="1" applyProtection="1">
      <alignment horizontal="left" vertical="center"/>
      <protection locked="0"/>
    </xf>
    <xf numFmtId="0" fontId="0" fillId="0" borderId="3" xfId="0" applyBorder="1" applyAlignment="1" applyProtection="1">
      <alignment horizontal="justify" wrapText="1"/>
      <protection locked="0"/>
    </xf>
    <xf numFmtId="0" fontId="0" fillId="0" borderId="5" xfId="0" applyBorder="1" applyAlignment="1" applyProtection="1">
      <alignment horizontal="justify" wrapText="1"/>
      <protection locked="0"/>
    </xf>
    <xf numFmtId="0" fontId="0" fillId="0" borderId="4" xfId="0" applyBorder="1" applyAlignment="1" applyProtection="1">
      <alignment horizontal="justify" wrapText="1"/>
      <protection locked="0"/>
    </xf>
    <xf numFmtId="0" fontId="6" fillId="0" borderId="3" xfId="0" applyFont="1" applyBorder="1" applyAlignment="1" applyProtection="1">
      <alignment horizontal="left" vertical="center" wrapText="1"/>
      <protection locked="0"/>
    </xf>
    <xf numFmtId="0" fontId="6" fillId="0" borderId="5" xfId="0" applyFont="1" applyBorder="1" applyAlignment="1" applyProtection="1">
      <alignment horizontal="left" vertical="center" wrapText="1"/>
      <protection locked="0"/>
    </xf>
    <xf numFmtId="0" fontId="6" fillId="0" borderId="4" xfId="0" applyFont="1" applyBorder="1" applyAlignment="1" applyProtection="1">
      <alignment horizontal="left" vertical="center" wrapText="1"/>
      <protection locked="0"/>
    </xf>
    <xf numFmtId="0" fontId="6" fillId="0" borderId="1" xfId="0" applyFont="1" applyBorder="1" applyAlignment="1" applyProtection="1">
      <alignment horizontal="left" vertical="top" wrapText="1"/>
      <protection locked="0"/>
    </xf>
    <xf numFmtId="0" fontId="13" fillId="20" borderId="2" xfId="0" applyFont="1" applyFill="1" applyBorder="1" applyAlignment="1" applyProtection="1">
      <alignment horizontal="center" vertical="center"/>
    </xf>
    <xf numFmtId="0" fontId="0" fillId="0" borderId="23" xfId="0" applyBorder="1" applyAlignment="1">
      <alignment horizontal="center" vertical="center"/>
    </xf>
    <xf numFmtId="0" fontId="16" fillId="20" borderId="2" xfId="0" applyFont="1" applyFill="1" applyBorder="1" applyAlignment="1" applyProtection="1">
      <alignment horizontal="center" vertical="center"/>
    </xf>
    <xf numFmtId="0" fontId="25" fillId="20" borderId="2" xfId="1" applyNumberFormat="1" applyFont="1" applyFill="1" applyBorder="1" applyAlignment="1" applyProtection="1">
      <alignment horizontal="justify" vertical="center"/>
    </xf>
    <xf numFmtId="0" fontId="0" fillId="0" borderId="23" xfId="0" applyBorder="1" applyAlignment="1">
      <alignment horizontal="justify" vertical="center"/>
    </xf>
    <xf numFmtId="49" fontId="16" fillId="20" borderId="2" xfId="0" applyNumberFormat="1" applyFont="1" applyFill="1" applyBorder="1" applyAlignment="1" applyProtection="1">
      <alignment horizontal="justify" vertical="center"/>
    </xf>
    <xf numFmtId="0" fontId="16" fillId="20" borderId="2" xfId="0" applyFont="1" applyFill="1" applyBorder="1" applyAlignment="1" applyProtection="1">
      <alignment horizontal="justify" vertical="center"/>
    </xf>
    <xf numFmtId="49" fontId="14" fillId="20" borderId="2" xfId="0" applyNumberFormat="1" applyFont="1" applyFill="1" applyBorder="1" applyAlignment="1" applyProtection="1">
      <alignment horizontal="justify" vertical="center" wrapText="1"/>
    </xf>
    <xf numFmtId="0" fontId="0" fillId="0" borderId="23" xfId="0" applyBorder="1" applyAlignment="1">
      <alignment horizontal="justify" vertical="center" wrapText="1"/>
    </xf>
    <xf numFmtId="0" fontId="0" fillId="0" borderId="6" xfId="0" applyBorder="1" applyAlignment="1">
      <alignment horizontal="center" vertical="center"/>
    </xf>
    <xf numFmtId="0" fontId="25" fillId="20" borderId="2" xfId="1" applyNumberFormat="1" applyFont="1" applyFill="1" applyBorder="1" applyAlignment="1" applyProtection="1">
      <alignment horizontal="center" vertical="center"/>
    </xf>
    <xf numFmtId="0" fontId="0" fillId="0" borderId="6" xfId="0" applyBorder="1" applyAlignment="1">
      <alignment horizontal="justify" vertical="center" wrapText="1"/>
    </xf>
    <xf numFmtId="49" fontId="16" fillId="20" borderId="2" xfId="0" applyNumberFormat="1" applyFont="1" applyFill="1" applyBorder="1" applyAlignment="1" applyProtection="1">
      <alignment horizontal="justify" vertical="center" wrapText="1"/>
    </xf>
    <xf numFmtId="49" fontId="16" fillId="20" borderId="2" xfId="0" applyNumberFormat="1" applyFont="1" applyFill="1" applyBorder="1" applyAlignment="1" applyProtection="1">
      <alignment horizontal="left" vertical="center"/>
    </xf>
    <xf numFmtId="0" fontId="0" fillId="0" borderId="6" xfId="0" applyBorder="1" applyAlignment="1">
      <alignment horizontal="left" vertical="center"/>
    </xf>
    <xf numFmtId="0" fontId="0" fillId="0" borderId="23" xfId="0" applyBorder="1" applyAlignment="1">
      <alignment horizontal="left" vertical="center"/>
    </xf>
    <xf numFmtId="49" fontId="16" fillId="20" borderId="2" xfId="0" applyNumberFormat="1" applyFont="1" applyFill="1" applyBorder="1" applyAlignment="1" applyProtection="1">
      <alignment horizontal="left" vertical="center" wrapText="1"/>
    </xf>
    <xf numFmtId="0" fontId="16" fillId="20" borderId="2" xfId="0" applyFont="1" applyFill="1" applyBorder="1" applyAlignment="1" applyProtection="1">
      <alignment vertical="center"/>
    </xf>
    <xf numFmtId="0" fontId="0" fillId="0" borderId="23" xfId="0" applyBorder="1" applyAlignment="1">
      <alignment vertical="center"/>
    </xf>
    <xf numFmtId="0" fontId="16" fillId="20" borderId="2" xfId="0" applyFont="1" applyFill="1" applyBorder="1" applyAlignment="1" applyProtection="1">
      <alignment vertical="center" wrapText="1"/>
    </xf>
    <xf numFmtId="0" fontId="0" fillId="0" borderId="6" xfId="0" applyBorder="1" applyAlignment="1">
      <alignment vertical="center" wrapText="1"/>
    </xf>
    <xf numFmtId="0" fontId="0" fillId="0" borderId="23" xfId="0" applyBorder="1" applyAlignment="1">
      <alignment vertical="center" wrapText="1"/>
    </xf>
    <xf numFmtId="0" fontId="13" fillId="20" borderId="2" xfId="0" applyFont="1" applyFill="1" applyBorder="1" applyAlignment="1" applyProtection="1">
      <alignment horizontal="center" vertical="center" wrapText="1"/>
    </xf>
    <xf numFmtId="0" fontId="0" fillId="0" borderId="6" xfId="0" applyBorder="1" applyAlignment="1">
      <alignment horizontal="center" vertical="center" wrapText="1"/>
    </xf>
    <xf numFmtId="0" fontId="0" fillId="0" borderId="23" xfId="0" applyBorder="1" applyAlignment="1">
      <alignment horizontal="center" vertical="center" wrapText="1"/>
    </xf>
    <xf numFmtId="0" fontId="25" fillId="20" borderId="2" xfId="1" applyNumberFormat="1" applyFont="1" applyFill="1" applyBorder="1" applyAlignment="1" applyProtection="1">
      <alignment horizontal="center" vertical="center" wrapText="1"/>
    </xf>
    <xf numFmtId="49" fontId="14" fillId="20" borderId="2" xfId="0" applyNumberFormat="1" applyFont="1" applyFill="1" applyBorder="1" applyAlignment="1" applyProtection="1">
      <alignment horizontal="justify" vertical="center" wrapText="1"/>
      <protection locked="0"/>
    </xf>
    <xf numFmtId="49" fontId="16" fillId="20" borderId="2" xfId="0" applyNumberFormat="1" applyFont="1" applyFill="1" applyBorder="1" applyAlignment="1" applyProtection="1">
      <alignment horizontal="justify" vertical="center" wrapText="1"/>
      <protection locked="0"/>
    </xf>
    <xf numFmtId="0" fontId="16" fillId="20" borderId="2" xfId="0" applyFont="1" applyFill="1" applyBorder="1" applyAlignment="1" applyProtection="1">
      <alignment horizontal="center" vertical="center" wrapText="1"/>
    </xf>
    <xf numFmtId="0" fontId="7" fillId="20" borderId="23" xfId="0" applyFont="1" applyFill="1" applyBorder="1" applyAlignment="1">
      <alignment horizontal="center" vertical="center" wrapText="1"/>
    </xf>
    <xf numFmtId="0" fontId="13" fillId="20" borderId="2" xfId="0" applyFont="1" applyFill="1" applyBorder="1" applyAlignment="1" applyProtection="1">
      <alignment horizontal="justify" vertical="center" wrapText="1"/>
    </xf>
    <xf numFmtId="0" fontId="0" fillId="20" borderId="23" xfId="0" applyFill="1" applyBorder="1" applyAlignment="1">
      <alignment horizontal="justify" vertical="center" wrapText="1"/>
    </xf>
    <xf numFmtId="0" fontId="16" fillId="20" borderId="2" xfId="0" applyFont="1" applyFill="1" applyBorder="1" applyAlignment="1" applyProtection="1">
      <alignment horizontal="justify" vertical="center" wrapText="1"/>
    </xf>
    <xf numFmtId="0" fontId="7" fillId="20" borderId="23" xfId="0" applyFont="1" applyFill="1" applyBorder="1" applyAlignment="1">
      <alignment horizontal="center" vertical="center"/>
    </xf>
    <xf numFmtId="0" fontId="0" fillId="20" borderId="23" xfId="0" applyFill="1" applyBorder="1" applyAlignment="1">
      <alignment horizontal="center" vertical="center"/>
    </xf>
    <xf numFmtId="0" fontId="0" fillId="20" borderId="23" xfId="0" applyFill="1" applyBorder="1" applyAlignment="1">
      <alignment horizontal="center" vertical="center" wrapText="1"/>
    </xf>
    <xf numFmtId="0" fontId="25" fillId="20" borderId="2" xfId="1" applyNumberFormat="1" applyFont="1" applyFill="1" applyBorder="1" applyAlignment="1" applyProtection="1">
      <alignment horizontal="justify" vertical="center" wrapText="1"/>
    </xf>
    <xf numFmtId="0" fontId="7" fillId="20" borderId="23" xfId="0" applyFont="1" applyFill="1" applyBorder="1" applyAlignment="1">
      <alignment horizontal="justify" vertical="center" wrapText="1"/>
    </xf>
    <xf numFmtId="49" fontId="16" fillId="20" borderId="23" xfId="0" applyNumberFormat="1" applyFont="1" applyFill="1" applyBorder="1" applyAlignment="1" applyProtection="1">
      <alignment horizontal="left" vertical="center" wrapText="1"/>
    </xf>
    <xf numFmtId="49" fontId="16" fillId="20" borderId="2" xfId="0" applyNumberFormat="1" applyFont="1" applyFill="1" applyBorder="1" applyAlignment="1" applyProtection="1">
      <alignment horizontal="justify" vertical="top" wrapText="1"/>
    </xf>
    <xf numFmtId="0" fontId="0" fillId="0" borderId="23" xfId="0" applyBorder="1" applyAlignment="1">
      <alignment horizontal="justify" vertical="top" wrapText="1"/>
    </xf>
    <xf numFmtId="0" fontId="4" fillId="2" borderId="2" xfId="1" applyFont="1" applyFill="1" applyBorder="1" applyAlignment="1" applyProtection="1">
      <alignment horizontal="center" vertical="center" wrapText="1"/>
    </xf>
    <xf numFmtId="0" fontId="4" fillId="2" borderId="6" xfId="1" applyFont="1" applyFill="1" applyBorder="1" applyAlignment="1" applyProtection="1">
      <alignment horizontal="center" vertical="center" wrapText="1"/>
    </xf>
    <xf numFmtId="0" fontId="4" fillId="2" borderId="23" xfId="1" applyFont="1" applyFill="1" applyBorder="1" applyAlignment="1" applyProtection="1">
      <alignment horizontal="center" vertical="center" wrapText="1"/>
    </xf>
    <xf numFmtId="0" fontId="4" fillId="14" borderId="3" xfId="1" applyFont="1" applyFill="1" applyBorder="1" applyAlignment="1" applyProtection="1">
      <alignment horizontal="center" vertical="center" wrapText="1"/>
    </xf>
    <xf numFmtId="0" fontId="4" fillId="14" borderId="5" xfId="1" applyFont="1" applyFill="1" applyBorder="1" applyAlignment="1" applyProtection="1">
      <alignment horizontal="center" vertical="center" wrapText="1"/>
    </xf>
    <xf numFmtId="0" fontId="4" fillId="14" borderId="7" xfId="1" applyFont="1" applyFill="1" applyBorder="1" applyAlignment="1" applyProtection="1">
      <alignment horizontal="center" vertical="center" wrapText="1"/>
    </xf>
    <xf numFmtId="0" fontId="4" fillId="14" borderId="4" xfId="1" applyFont="1" applyFill="1" applyBorder="1" applyAlignment="1" applyProtection="1">
      <alignment horizontal="center" vertical="center" wrapText="1"/>
    </xf>
    <xf numFmtId="0" fontId="4" fillId="2" borderId="21" xfId="1" applyFont="1" applyFill="1" applyBorder="1" applyAlignment="1" applyProtection="1">
      <alignment horizontal="center" vertical="center" wrapText="1"/>
    </xf>
    <xf numFmtId="0" fontId="4" fillId="2" borderId="7" xfId="1" applyFont="1" applyFill="1" applyBorder="1" applyAlignment="1" applyProtection="1">
      <alignment horizontal="center" vertical="center" wrapText="1"/>
    </xf>
    <xf numFmtId="0" fontId="4" fillId="2" borderId="22" xfId="1" applyFont="1" applyFill="1" applyBorder="1" applyAlignment="1" applyProtection="1">
      <alignment horizontal="center" vertical="center" wrapText="1"/>
    </xf>
    <xf numFmtId="0" fontId="4" fillId="2" borderId="12" xfId="1" applyFont="1" applyFill="1" applyBorder="1" applyAlignment="1" applyProtection="1">
      <alignment horizontal="center" vertical="center" wrapText="1"/>
    </xf>
    <xf numFmtId="0" fontId="4" fillId="2" borderId="0" xfId="1" applyFont="1" applyFill="1" applyBorder="1" applyAlignment="1" applyProtection="1">
      <alignment horizontal="center" vertical="center" wrapText="1"/>
    </xf>
    <xf numFmtId="0" fontId="4" fillId="2" borderId="8" xfId="1" applyFont="1" applyFill="1" applyBorder="1" applyAlignment="1" applyProtection="1">
      <alignment horizontal="center" vertical="center" wrapText="1"/>
    </xf>
    <xf numFmtId="0" fontId="4" fillId="2" borderId="11" xfId="1" applyFont="1" applyFill="1" applyBorder="1" applyAlignment="1" applyProtection="1">
      <alignment horizontal="center" vertical="center" wrapText="1"/>
    </xf>
    <xf numFmtId="0" fontId="4" fillId="2" borderId="9" xfId="1" applyFont="1" applyFill="1" applyBorder="1" applyAlignment="1" applyProtection="1">
      <alignment horizontal="center" vertical="center" wrapText="1"/>
    </xf>
    <xf numFmtId="0" fontId="4" fillId="2" borderId="10" xfId="1" applyFont="1" applyFill="1" applyBorder="1" applyAlignment="1" applyProtection="1">
      <alignment horizontal="center" vertical="center" wrapText="1"/>
    </xf>
    <xf numFmtId="0" fontId="4" fillId="14" borderId="11" xfId="1" applyFont="1" applyFill="1" applyBorder="1" applyAlignment="1" applyProtection="1">
      <alignment horizontal="center" vertical="center" wrapText="1"/>
    </xf>
    <xf numFmtId="0" fontId="4" fillId="14" borderId="9" xfId="1" applyFont="1" applyFill="1" applyBorder="1" applyAlignment="1" applyProtection="1">
      <alignment horizontal="center" vertical="center" wrapText="1"/>
    </xf>
    <xf numFmtId="0" fontId="4" fillId="14" borderId="10" xfId="1" applyFont="1" applyFill="1" applyBorder="1" applyAlignment="1" applyProtection="1">
      <alignment horizontal="center" vertical="center" wrapText="1"/>
    </xf>
    <xf numFmtId="0" fontId="17" fillId="14" borderId="21" xfId="0" applyFont="1" applyFill="1" applyBorder="1" applyAlignment="1" applyProtection="1">
      <alignment horizontal="center" vertical="center"/>
    </xf>
    <xf numFmtId="0" fontId="17" fillId="14" borderId="12" xfId="0" applyFont="1" applyFill="1" applyBorder="1" applyAlignment="1" applyProtection="1">
      <alignment horizontal="center" vertical="center"/>
    </xf>
    <xf numFmtId="0" fontId="17" fillId="14" borderId="1" xfId="0" applyFont="1" applyFill="1" applyBorder="1" applyAlignment="1" applyProtection="1">
      <alignment horizontal="center" vertical="center"/>
    </xf>
    <xf numFmtId="0" fontId="0" fillId="0" borderId="12" xfId="0" applyBorder="1" applyAlignment="1" applyProtection="1">
      <alignment horizontal="center"/>
    </xf>
    <xf numFmtId="0" fontId="0" fillId="0" borderId="0" xfId="0" applyBorder="1" applyAlignment="1" applyProtection="1">
      <alignment horizontal="center"/>
    </xf>
    <xf numFmtId="0" fontId="0" fillId="0" borderId="8" xfId="0" applyBorder="1" applyAlignment="1" applyProtection="1">
      <alignment horizontal="center"/>
    </xf>
    <xf numFmtId="0" fontId="0" fillId="0" borderId="11" xfId="0" applyBorder="1" applyAlignment="1" applyProtection="1">
      <alignment horizontal="center"/>
    </xf>
    <xf numFmtId="0" fontId="0" fillId="0" borderId="9" xfId="0" applyBorder="1" applyAlignment="1" applyProtection="1">
      <alignment horizontal="center"/>
    </xf>
    <xf numFmtId="0" fontId="0" fillId="0" borderId="10" xfId="0" applyBorder="1" applyAlignment="1" applyProtection="1">
      <alignment horizontal="center"/>
    </xf>
    <xf numFmtId="0" fontId="5" fillId="0" borderId="3" xfId="0" applyFont="1" applyBorder="1" applyAlignment="1" applyProtection="1">
      <alignment horizontal="left" vertical="center" wrapText="1"/>
    </xf>
    <xf numFmtId="0" fontId="5" fillId="0" borderId="5" xfId="0" applyFont="1" applyBorder="1" applyAlignment="1" applyProtection="1">
      <alignment horizontal="left" vertical="center" wrapText="1"/>
    </xf>
    <xf numFmtId="0" fontId="5" fillId="0" borderId="4" xfId="0" applyFont="1" applyBorder="1" applyAlignment="1" applyProtection="1">
      <alignment horizontal="left" vertical="center" wrapText="1"/>
    </xf>
    <xf numFmtId="0" fontId="5" fillId="0" borderId="11" xfId="0" applyFont="1" applyBorder="1" applyAlignment="1" applyProtection="1">
      <alignment horizontal="left" vertical="center" wrapText="1"/>
    </xf>
    <xf numFmtId="0" fontId="5" fillId="0" borderId="9" xfId="0" applyFont="1" applyBorder="1" applyAlignment="1" applyProtection="1">
      <alignment horizontal="left" vertical="center" wrapText="1"/>
    </xf>
    <xf numFmtId="0" fontId="5" fillId="0" borderId="10" xfId="0" applyFont="1" applyBorder="1" applyAlignment="1" applyProtection="1">
      <alignment horizontal="left" vertical="center" wrapText="1"/>
    </xf>
    <xf numFmtId="0" fontId="8" fillId="0" borderId="1" xfId="0" applyFont="1" applyBorder="1" applyAlignment="1" applyProtection="1">
      <alignment horizontal="left" vertical="center" wrapText="1"/>
    </xf>
    <xf numFmtId="0" fontId="9" fillId="0" borderId="1" xfId="0" applyFont="1" applyBorder="1" applyAlignment="1" applyProtection="1">
      <alignment horizontal="left" vertical="center" wrapText="1"/>
    </xf>
    <xf numFmtId="0" fontId="4" fillId="14" borderId="21" xfId="1" applyFont="1" applyFill="1" applyBorder="1" applyAlignment="1" applyProtection="1">
      <alignment horizontal="center" vertical="center" wrapText="1"/>
    </xf>
    <xf numFmtId="0" fontId="4" fillId="14" borderId="22" xfId="1" applyFont="1" applyFill="1" applyBorder="1" applyAlignment="1" applyProtection="1">
      <alignment horizontal="center" vertical="center" wrapText="1"/>
    </xf>
    <xf numFmtId="0" fontId="4" fillId="14" borderId="6" xfId="1" applyFont="1" applyFill="1" applyBorder="1" applyAlignment="1" applyProtection="1">
      <alignment horizontal="center" vertical="center" wrapText="1"/>
    </xf>
    <xf numFmtId="0" fontId="4" fillId="14" borderId="23" xfId="1" applyFont="1" applyFill="1" applyBorder="1" applyAlignment="1" applyProtection="1">
      <alignment horizontal="center" vertical="center" wrapText="1"/>
    </xf>
    <xf numFmtId="0" fontId="4" fillId="14" borderId="1" xfId="1" applyFont="1" applyFill="1" applyBorder="1" applyAlignment="1" applyProtection="1">
      <alignment horizontal="center" vertical="center" wrapText="1"/>
    </xf>
    <xf numFmtId="0" fontId="16" fillId="20" borderId="23" xfId="0" applyFont="1" applyFill="1" applyBorder="1" applyAlignment="1" applyProtection="1">
      <alignment horizontal="justify" vertical="center" wrapText="1"/>
    </xf>
    <xf numFmtId="0" fontId="25" fillId="20" borderId="23" xfId="1" applyNumberFormat="1" applyFont="1" applyFill="1" applyBorder="1" applyAlignment="1" applyProtection="1">
      <alignment horizontal="justify" vertical="center" wrapText="1"/>
    </xf>
    <xf numFmtId="164" fontId="16" fillId="20" borderId="2" xfId="0" applyNumberFormat="1" applyFont="1" applyFill="1" applyBorder="1" applyAlignment="1" applyProtection="1">
      <alignment horizontal="justify" vertical="center"/>
    </xf>
    <xf numFmtId="164" fontId="16" fillId="20" borderId="23" xfId="0" applyNumberFormat="1" applyFont="1" applyFill="1" applyBorder="1" applyAlignment="1" applyProtection="1">
      <alignment horizontal="justify" vertical="center"/>
    </xf>
    <xf numFmtId="49" fontId="14" fillId="20" borderId="2" xfId="0" applyNumberFormat="1" applyFont="1" applyFill="1" applyBorder="1" applyAlignment="1" applyProtection="1">
      <alignment vertical="center" wrapText="1"/>
    </xf>
    <xf numFmtId="49" fontId="16" fillId="20" borderId="2" xfId="0" applyNumberFormat="1" applyFont="1" applyFill="1" applyBorder="1" applyAlignment="1" applyProtection="1">
      <alignment vertical="center" wrapText="1"/>
    </xf>
    <xf numFmtId="0" fontId="35" fillId="20" borderId="23" xfId="0" applyFont="1" applyFill="1" applyBorder="1" applyAlignment="1">
      <alignment horizontal="justify" vertical="center" wrapText="1"/>
    </xf>
    <xf numFmtId="0" fontId="0" fillId="0" borderId="23" xfId="0" applyBorder="1" applyAlignment="1">
      <alignment horizontal="left" vertical="center" wrapText="1"/>
    </xf>
    <xf numFmtId="0" fontId="25" fillId="20" borderId="2" xfId="1" applyNumberFormat="1" applyFont="1" applyFill="1" applyBorder="1" applyAlignment="1" applyProtection="1">
      <alignment horizontal="left" vertical="center" wrapText="1"/>
    </xf>
    <xf numFmtId="49" fontId="16" fillId="20" borderId="12" xfId="0" applyNumberFormat="1" applyFont="1" applyFill="1" applyBorder="1" applyAlignment="1" applyProtection="1">
      <alignment horizontal="left" vertical="top" wrapText="1"/>
    </xf>
    <xf numFmtId="49" fontId="16" fillId="20" borderId="0" xfId="0" applyNumberFormat="1" applyFont="1" applyFill="1" applyBorder="1" applyAlignment="1" applyProtection="1">
      <alignment horizontal="left" vertical="top" wrapText="1"/>
    </xf>
    <xf numFmtId="0" fontId="0" fillId="20" borderId="23" xfId="0" applyFill="1" applyBorder="1" applyAlignment="1">
      <alignment horizontal="left" vertical="center"/>
    </xf>
    <xf numFmtId="0" fontId="13" fillId="20" borderId="23" xfId="0" applyFont="1" applyFill="1" applyBorder="1" applyAlignment="1" applyProtection="1">
      <alignment horizontal="center" vertical="center"/>
    </xf>
    <xf numFmtId="0" fontId="16" fillId="20" borderId="23" xfId="0" applyFont="1" applyFill="1" applyBorder="1" applyAlignment="1" applyProtection="1">
      <alignment horizontal="center" vertical="center"/>
    </xf>
    <xf numFmtId="0" fontId="25" fillId="20" borderId="23" xfId="1" applyNumberFormat="1" applyFont="1" applyFill="1" applyBorder="1" applyAlignment="1" applyProtection="1">
      <alignment horizontal="left" vertical="center" wrapText="1"/>
    </xf>
    <xf numFmtId="49" fontId="14" fillId="20" borderId="2" xfId="0" applyNumberFormat="1" applyFont="1" applyFill="1" applyBorder="1" applyAlignment="1" applyProtection="1">
      <alignment horizontal="left" vertical="center" wrapText="1"/>
    </xf>
    <xf numFmtId="49" fontId="14" fillId="20" borderId="23" xfId="0" applyNumberFormat="1" applyFont="1" applyFill="1" applyBorder="1" applyAlignment="1" applyProtection="1">
      <alignment horizontal="left" vertical="center" wrapText="1"/>
    </xf>
    <xf numFmtId="0" fontId="17" fillId="2" borderId="0" xfId="0" applyFont="1" applyFill="1" applyAlignment="1">
      <alignment horizontal="center" vertical="center"/>
    </xf>
    <xf numFmtId="0" fontId="17" fillId="19" borderId="0" xfId="0" applyFont="1" applyFill="1" applyAlignment="1">
      <alignment horizontal="center" vertical="center"/>
    </xf>
    <xf numFmtId="0" fontId="0" fillId="0" borderId="1" xfId="0" applyBorder="1" applyAlignment="1">
      <alignment horizontal="left" wrapText="1"/>
    </xf>
    <xf numFmtId="0" fontId="21" fillId="6" borderId="9" xfId="0" applyFont="1" applyFill="1" applyBorder="1" applyAlignment="1">
      <alignment horizontal="center" vertical="center"/>
    </xf>
    <xf numFmtId="0" fontId="23" fillId="0" borderId="13" xfId="0" applyFont="1" applyBorder="1" applyAlignment="1">
      <alignment horizontal="center" vertical="center" wrapText="1"/>
    </xf>
    <xf numFmtId="0" fontId="23" fillId="0" borderId="16" xfId="0" applyFont="1" applyBorder="1" applyAlignment="1">
      <alignment horizontal="center" vertical="center" wrapText="1"/>
    </xf>
    <xf numFmtId="0" fontId="23" fillId="0" borderId="18" xfId="0" applyFont="1" applyBorder="1" applyAlignment="1">
      <alignment horizontal="center" vertical="center" wrapText="1"/>
    </xf>
    <xf numFmtId="0" fontId="22" fillId="4" borderId="0" xfId="0" applyFont="1" applyFill="1" applyBorder="1" applyAlignment="1">
      <alignment horizontal="center"/>
    </xf>
    <xf numFmtId="0" fontId="17" fillId="5" borderId="1" xfId="0" applyFont="1" applyFill="1" applyBorder="1" applyAlignment="1">
      <alignment horizontal="center" vertical="center" wrapText="1"/>
    </xf>
    <xf numFmtId="0" fontId="0" fillId="0" borderId="1" xfId="0" applyBorder="1" applyAlignment="1">
      <alignment horizontal="left" vertical="center" wrapText="1"/>
    </xf>
    <xf numFmtId="0" fontId="0" fillId="10" borderId="9" xfId="0" applyFill="1" applyBorder="1" applyAlignment="1">
      <alignment horizontal="center"/>
    </xf>
    <xf numFmtId="0" fontId="17" fillId="9" borderId="9" xfId="0" applyFont="1" applyFill="1" applyBorder="1" applyAlignment="1">
      <alignment horizontal="center"/>
    </xf>
    <xf numFmtId="0" fontId="31" fillId="8" borderId="13" xfId="0" applyFont="1" applyFill="1" applyBorder="1" applyAlignment="1">
      <alignment horizontal="left" vertical="center" wrapText="1"/>
    </xf>
    <xf numFmtId="0" fontId="31" fillId="8" borderId="14" xfId="0" applyFont="1" applyFill="1" applyBorder="1" applyAlignment="1">
      <alignment horizontal="left" vertical="center" wrapText="1"/>
    </xf>
    <xf numFmtId="0" fontId="31" fillId="8" borderId="18" xfId="0" applyFont="1" applyFill="1" applyBorder="1" applyAlignment="1">
      <alignment horizontal="left" vertical="center" wrapText="1"/>
    </xf>
    <xf numFmtId="0" fontId="31" fillId="8" borderId="19" xfId="0" applyFont="1" applyFill="1" applyBorder="1" applyAlignment="1">
      <alignment horizontal="left" vertical="center" wrapText="1"/>
    </xf>
    <xf numFmtId="0" fontId="32" fillId="9" borderId="13" xfId="0" applyFont="1" applyFill="1" applyBorder="1" applyAlignment="1">
      <alignment horizontal="left" vertical="center" wrapText="1"/>
    </xf>
    <xf numFmtId="0" fontId="32" fillId="9" borderId="14" xfId="0" applyFont="1" applyFill="1" applyBorder="1" applyAlignment="1">
      <alignment horizontal="left" vertical="center" wrapText="1"/>
    </xf>
    <xf numFmtId="0" fontId="32" fillId="9" borderId="16" xfId="0" applyFont="1" applyFill="1" applyBorder="1" applyAlignment="1">
      <alignment horizontal="left" vertical="center" wrapText="1"/>
    </xf>
    <xf numFmtId="0" fontId="32" fillId="9" borderId="1" xfId="0" applyFont="1" applyFill="1" applyBorder="1" applyAlignment="1">
      <alignment horizontal="left" vertical="center" wrapText="1"/>
    </xf>
    <xf numFmtId="0" fontId="32" fillId="9" borderId="18" xfId="0" applyFont="1" applyFill="1" applyBorder="1" applyAlignment="1">
      <alignment horizontal="left" vertical="center" wrapText="1"/>
    </xf>
    <xf numFmtId="0" fontId="32" fillId="9" borderId="19" xfId="0" applyFont="1" applyFill="1" applyBorder="1" applyAlignment="1">
      <alignment horizontal="left" vertical="center" wrapText="1"/>
    </xf>
    <xf numFmtId="0" fontId="17" fillId="0" borderId="1" xfId="0" applyFont="1" applyBorder="1" applyAlignment="1">
      <alignment horizontal="center" vertical="center"/>
    </xf>
    <xf numFmtId="0" fontId="17" fillId="0" borderId="2" xfId="0" applyFont="1" applyBorder="1" applyAlignment="1">
      <alignment horizontal="center" vertical="center"/>
    </xf>
    <xf numFmtId="0" fontId="26" fillId="13" borderId="9" xfId="0" applyFont="1" applyFill="1" applyBorder="1" applyAlignment="1">
      <alignment horizontal="center"/>
    </xf>
    <xf numFmtId="0" fontId="29" fillId="12" borderId="1" xfId="0" applyFont="1" applyFill="1" applyBorder="1" applyAlignment="1">
      <alignment horizontal="center"/>
    </xf>
    <xf numFmtId="0" fontId="21" fillId="11" borderId="9" xfId="0" applyFont="1" applyFill="1" applyBorder="1" applyAlignment="1">
      <alignment horizontal="center" vertical="center" wrapText="1"/>
    </xf>
  </cellXfs>
  <cellStyles count="9">
    <cellStyle name="Hipervínculo" xfId="7" builtinId="8"/>
    <cellStyle name="Hipervínculo 2" xfId="2"/>
    <cellStyle name="Normal" xfId="0" builtinId="0"/>
    <cellStyle name="Normal 2" xfId="3"/>
    <cellStyle name="Normal 2 2" xfId="4"/>
    <cellStyle name="Normal 3" xfId="5"/>
    <cellStyle name="Normal 4" xfId="6"/>
    <cellStyle name="Normal 5" xfId="1"/>
    <cellStyle name="Porcentaje" xfId="8" builtinId="5"/>
  </cellStyles>
  <dxfs count="336">
    <dxf>
      <font>
        <color rgb="FF3333FF"/>
      </font>
    </dxf>
    <dxf>
      <font>
        <color theme="9" tint="-0.24994659260841701"/>
      </font>
    </dxf>
    <dxf>
      <font>
        <color rgb="FFC00000"/>
      </font>
    </dxf>
    <dxf>
      <font>
        <color rgb="FF3333FF"/>
      </font>
    </dxf>
    <dxf>
      <font>
        <color theme="9" tint="-0.24994659260841701"/>
      </font>
    </dxf>
    <dxf>
      <font>
        <color rgb="FFC00000"/>
      </font>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s>
  <tableStyles count="0" defaultTableStyle="TableStyleMedium2" defaultPivotStyle="PivotStyleLight16"/>
  <colors>
    <mruColors>
      <color rgb="FFFF3300"/>
      <color rgb="FFFFFFCC"/>
      <color rgb="FF33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baseline="0">
                <a:solidFill>
                  <a:schemeClr val="tx1">
                    <a:lumMod val="65000"/>
                    <a:lumOff val="35000"/>
                  </a:schemeClr>
                </a:solidFill>
                <a:latin typeface="+mn-lt"/>
                <a:ea typeface="+mn-ea"/>
                <a:cs typeface="+mn-cs"/>
              </a:defRPr>
            </a:pPr>
            <a:r>
              <a:rPr lang="es-CO" sz="1200">
                <a:solidFill>
                  <a:schemeClr val="accent3">
                    <a:lumMod val="75000"/>
                  </a:schemeClr>
                </a:solidFill>
              </a:rPr>
              <a:t>RIESGOS POR PROCESO</a:t>
            </a:r>
          </a:p>
        </c:rich>
      </c:tx>
      <c:overlay val="0"/>
      <c:spPr>
        <a:noFill/>
        <a:ln>
          <a:noFill/>
        </a:ln>
        <a:effectLst/>
      </c:spPr>
      <c:txPr>
        <a:bodyPr rot="0" spcFirstLastPara="1" vertOverflow="ellipsis" vert="horz" wrap="square" anchor="ctr" anchorCtr="1"/>
        <a:lstStyle/>
        <a:p>
          <a:pPr>
            <a:defRPr sz="1200" b="1" i="0" u="none" strike="noStrike" kern="1200" cap="all" baseline="0">
              <a:solidFill>
                <a:schemeClr val="tx1">
                  <a:lumMod val="65000"/>
                  <a:lumOff val="35000"/>
                </a:schemeClr>
              </a:solidFill>
              <a:latin typeface="+mn-lt"/>
              <a:ea typeface="+mn-ea"/>
              <a:cs typeface="+mn-cs"/>
            </a:defRPr>
          </a:pPr>
          <a:endParaRPr lang="es-MX"/>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2698835722457764E-2"/>
          <c:y val="0.22177420268509601"/>
          <c:w val="0.88011925432397875"/>
          <c:h val="0.63778734492720779"/>
        </c:manualLayout>
      </c:layout>
      <c:pie3DChart>
        <c:varyColors val="1"/>
        <c:ser>
          <c:idx val="0"/>
          <c:order val="0"/>
          <c:dPt>
            <c:idx val="0"/>
            <c:bubble3D val="0"/>
            <c:spPr>
              <a:solidFill>
                <a:srgbClr val="92D05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3D36-44D1-A3E6-024EA1459A42}"/>
              </c:ext>
            </c:extLst>
          </c:dPt>
          <c:dPt>
            <c:idx val="1"/>
            <c:bubble3D val="0"/>
            <c:spPr>
              <a:solidFill>
                <a:srgbClr val="FFFF0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3D36-44D1-A3E6-024EA1459A42}"/>
              </c:ext>
            </c:extLst>
          </c:dPt>
          <c:dPt>
            <c:idx val="2"/>
            <c:bubble3D val="0"/>
            <c:spPr>
              <a:gradFill flip="none" rotWithShape="1">
                <a:gsLst>
                  <a:gs pos="0">
                    <a:schemeClr val="accent6">
                      <a:lumMod val="67000"/>
                    </a:schemeClr>
                  </a:gs>
                  <a:gs pos="48000">
                    <a:schemeClr val="accent6">
                      <a:lumMod val="97000"/>
                      <a:lumOff val="3000"/>
                    </a:schemeClr>
                  </a:gs>
                  <a:gs pos="100000">
                    <a:schemeClr val="accent6">
                      <a:lumMod val="60000"/>
                      <a:lumOff val="40000"/>
                    </a:schemeClr>
                  </a:gs>
                </a:gsLst>
                <a:lin ang="16200000" scaled="1"/>
                <a:tileRect/>
              </a:gra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3D36-44D1-A3E6-024EA1459A42}"/>
              </c:ext>
            </c:extLst>
          </c:dPt>
          <c:dPt>
            <c:idx val="3"/>
            <c:bubble3D val="0"/>
            <c:explosion val="23"/>
            <c:spPr>
              <a:solidFill>
                <a:srgbClr val="FF330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3D36-44D1-A3E6-024EA1459A42}"/>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rgbClr val="00B050"/>
                      </a:solidFill>
                      <a:latin typeface="+mn-lt"/>
                      <a:ea typeface="+mn-ea"/>
                      <a:cs typeface="+mn-cs"/>
                    </a:defRPr>
                  </a:pPr>
                  <a:endParaRPr lang="es-MX"/>
                </a:p>
              </c:txPr>
              <c:dLblPos val="outEnd"/>
              <c:showLegendKey val="0"/>
              <c:showVal val="0"/>
              <c:showCatName val="1"/>
              <c:showSerName val="0"/>
              <c:showPercent val="1"/>
              <c:showBubbleSize val="0"/>
              <c:extLst>
                <c:ext xmlns:c16="http://schemas.microsoft.com/office/drawing/2014/chart" uri="{C3380CC4-5D6E-409C-BE32-E72D297353CC}">
                  <c16:uniqueId val="{00000004-3D36-44D1-A3E6-024EA1459A42}"/>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bg1">
                          <a:lumMod val="50000"/>
                        </a:schemeClr>
                      </a:solidFill>
                      <a:latin typeface="+mn-lt"/>
                      <a:ea typeface="+mn-ea"/>
                      <a:cs typeface="+mn-cs"/>
                    </a:defRPr>
                  </a:pPr>
                  <a:endParaRPr lang="es-MX"/>
                </a:p>
              </c:txPr>
              <c:dLblPos val="outEnd"/>
              <c:showLegendKey val="0"/>
              <c:showVal val="0"/>
              <c:showCatName val="1"/>
              <c:showSerName val="0"/>
              <c:showPercent val="1"/>
              <c:showBubbleSize val="0"/>
              <c:extLst>
                <c:ext xmlns:c16="http://schemas.microsoft.com/office/drawing/2014/chart" uri="{C3380CC4-5D6E-409C-BE32-E72D297353CC}">
                  <c16:uniqueId val="{00000001-3D36-44D1-A3E6-024EA1459A42}"/>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6">
                          <a:lumMod val="75000"/>
                        </a:schemeClr>
                      </a:solidFill>
                      <a:latin typeface="+mn-lt"/>
                      <a:ea typeface="+mn-ea"/>
                      <a:cs typeface="+mn-cs"/>
                    </a:defRPr>
                  </a:pPr>
                  <a:endParaRPr lang="es-MX"/>
                </a:p>
              </c:txPr>
              <c:dLblPos val="outEnd"/>
              <c:showLegendKey val="0"/>
              <c:showVal val="0"/>
              <c:showCatName val="1"/>
              <c:showSerName val="0"/>
              <c:showPercent val="1"/>
              <c:showBubbleSize val="0"/>
              <c:extLst>
                <c:ext xmlns:c16="http://schemas.microsoft.com/office/drawing/2014/chart" uri="{C3380CC4-5D6E-409C-BE32-E72D297353CC}">
                  <c16:uniqueId val="{00000002-3D36-44D1-A3E6-024EA1459A42}"/>
                </c:ext>
              </c:extLst>
            </c:dLbl>
            <c:dLbl>
              <c:idx val="3"/>
              <c:layout>
                <c:manualLayout>
                  <c:x val="-1.0958904109589041E-2"/>
                  <c:y val="2.5542794438026321E-2"/>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rgbClr val="FF0000"/>
                      </a:solidFill>
                      <a:latin typeface="+mn-lt"/>
                      <a:ea typeface="+mn-ea"/>
                      <a:cs typeface="+mn-cs"/>
                    </a:defRPr>
                  </a:pPr>
                  <a:endParaRPr lang="es-MX"/>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3D36-44D1-A3E6-024EA1459A42}"/>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bg1">
                        <a:lumMod val="50000"/>
                      </a:schemeClr>
                    </a:solidFill>
                    <a:latin typeface="+mn-lt"/>
                    <a:ea typeface="+mn-ea"/>
                    <a:cs typeface="+mn-cs"/>
                  </a:defRPr>
                </a:pPr>
                <a:endParaRPr lang="es-MX"/>
              </a:p>
            </c:tx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datos!$A$48:$A$51</c:f>
              <c:strCache>
                <c:ptCount val="4"/>
                <c:pt idx="0">
                  <c:v>BAJA</c:v>
                </c:pt>
                <c:pt idx="1">
                  <c:v>MODERADA</c:v>
                </c:pt>
                <c:pt idx="2">
                  <c:v>ALTA</c:v>
                </c:pt>
                <c:pt idx="3">
                  <c:v>EXTREMA</c:v>
                </c:pt>
              </c:strCache>
            </c:strRef>
          </c:cat>
          <c:val>
            <c:numRef>
              <c:f>datos!$B$48:$B$51</c:f>
              <c:numCache>
                <c:formatCode>General</c:formatCode>
                <c:ptCount val="4"/>
                <c:pt idx="0">
                  <c:v>12</c:v>
                </c:pt>
                <c:pt idx="1">
                  <c:v>6</c:v>
                </c:pt>
                <c:pt idx="2">
                  <c:v>8</c:v>
                </c:pt>
                <c:pt idx="3">
                  <c:v>4</c:v>
                </c:pt>
              </c:numCache>
            </c:numRef>
          </c:val>
          <c:extLst>
            <c:ext xmlns:c16="http://schemas.microsoft.com/office/drawing/2014/chart" uri="{C3380CC4-5D6E-409C-BE32-E72D297353CC}">
              <c16:uniqueId val="{00000000-3D36-44D1-A3E6-024EA1459A42}"/>
            </c:ext>
          </c:extLst>
        </c:ser>
        <c:dLbls>
          <c:dLblPos val="outEnd"/>
          <c:showLegendKey val="0"/>
          <c:showVal val="0"/>
          <c:showCatName val="1"/>
          <c:showSerName val="0"/>
          <c:showPercent val="0"/>
          <c:showBubbleSize val="0"/>
          <c:showLeaderLines val="1"/>
        </c:dLbls>
      </c:pie3DChart>
      <c:spPr>
        <a:solidFill>
          <a:schemeClr val="bg1">
            <a:lumMod val="95000"/>
          </a:schemeClr>
        </a:solidFill>
        <a:ln>
          <a:noFill/>
        </a:ln>
        <a:effectLst/>
      </c:spPr>
    </c:plotArea>
    <c:plotVisOnly val="1"/>
    <c:dispBlanksAs val="gap"/>
    <c:showDLblsOverMax val="0"/>
  </c:chart>
  <c:spPr>
    <a:solidFill>
      <a:schemeClr val="bg1">
        <a:lumMod val="95000"/>
      </a:schemeClr>
    </a:solidFill>
    <a:ln w="9525" cap="flat" cmpd="sng" algn="ctr">
      <a:noFill/>
      <a:round/>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baseline="0">
                <a:solidFill>
                  <a:schemeClr val="accent6">
                    <a:lumMod val="75000"/>
                  </a:schemeClr>
                </a:solidFill>
                <a:latin typeface="+mn-lt"/>
                <a:ea typeface="+mn-ea"/>
                <a:cs typeface="+mn-cs"/>
              </a:defRPr>
            </a:pPr>
            <a:r>
              <a:rPr lang="es-CO" sz="1200">
                <a:solidFill>
                  <a:schemeClr val="accent6">
                    <a:lumMod val="75000"/>
                  </a:schemeClr>
                </a:solidFill>
              </a:rPr>
              <a:t>RIESGOS DE CORRUPCION</a:t>
            </a:r>
          </a:p>
        </c:rich>
      </c:tx>
      <c:overlay val="0"/>
      <c:spPr>
        <a:noFill/>
        <a:ln>
          <a:noFill/>
        </a:ln>
        <a:effectLst/>
      </c:spPr>
      <c:txPr>
        <a:bodyPr rot="0" spcFirstLastPara="1" vertOverflow="ellipsis" vert="horz" wrap="square" anchor="ctr" anchorCtr="1"/>
        <a:lstStyle/>
        <a:p>
          <a:pPr>
            <a:defRPr sz="1200" b="1" i="0" u="none" strike="noStrike" kern="1200" cap="all" baseline="0">
              <a:solidFill>
                <a:schemeClr val="accent6">
                  <a:lumMod val="75000"/>
                </a:schemeClr>
              </a:solidFill>
              <a:latin typeface="+mn-lt"/>
              <a:ea typeface="+mn-ea"/>
              <a:cs typeface="+mn-cs"/>
            </a:defRPr>
          </a:pPr>
          <a:endParaRPr lang="es-MX"/>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2698835722457764E-2"/>
          <c:y val="0.22177420268509601"/>
          <c:w val="0.88011925432397875"/>
          <c:h val="0.63778734492720779"/>
        </c:manualLayout>
      </c:layout>
      <c:pie3DChart>
        <c:varyColors val="1"/>
        <c:ser>
          <c:idx val="0"/>
          <c:order val="0"/>
          <c:dPt>
            <c:idx val="0"/>
            <c:bubble3D val="0"/>
            <c:spPr>
              <a:solidFill>
                <a:srgbClr val="92D05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A44A-48C0-BB59-202B42B8EBC4}"/>
              </c:ext>
            </c:extLst>
          </c:dPt>
          <c:dPt>
            <c:idx val="1"/>
            <c:bubble3D val="0"/>
            <c:spPr>
              <a:solidFill>
                <a:srgbClr val="FFFF0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A44A-48C0-BB59-202B42B8EBC4}"/>
              </c:ext>
            </c:extLst>
          </c:dPt>
          <c:dPt>
            <c:idx val="2"/>
            <c:bubble3D val="0"/>
            <c:spPr>
              <a:gradFill flip="none" rotWithShape="1">
                <a:gsLst>
                  <a:gs pos="0">
                    <a:schemeClr val="accent6">
                      <a:lumMod val="67000"/>
                    </a:schemeClr>
                  </a:gs>
                  <a:gs pos="48000">
                    <a:schemeClr val="accent6">
                      <a:lumMod val="97000"/>
                      <a:lumOff val="3000"/>
                    </a:schemeClr>
                  </a:gs>
                  <a:gs pos="100000">
                    <a:schemeClr val="accent6">
                      <a:lumMod val="60000"/>
                      <a:lumOff val="40000"/>
                    </a:schemeClr>
                  </a:gs>
                </a:gsLst>
                <a:lin ang="16200000" scaled="1"/>
                <a:tileRect/>
              </a:gra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A44A-48C0-BB59-202B42B8EBC4}"/>
              </c:ext>
            </c:extLst>
          </c:dPt>
          <c:dPt>
            <c:idx val="3"/>
            <c:bubble3D val="0"/>
            <c:explosion val="23"/>
            <c:spPr>
              <a:solidFill>
                <a:srgbClr val="FF330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A44A-48C0-BB59-202B42B8EBC4}"/>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rgbClr val="00B050"/>
                      </a:solidFill>
                      <a:latin typeface="+mn-lt"/>
                      <a:ea typeface="+mn-ea"/>
                      <a:cs typeface="+mn-cs"/>
                    </a:defRPr>
                  </a:pPr>
                  <a:endParaRPr lang="es-MX"/>
                </a:p>
              </c:txPr>
              <c:dLblPos val="outEnd"/>
              <c:showLegendKey val="0"/>
              <c:showVal val="0"/>
              <c:showCatName val="1"/>
              <c:showSerName val="0"/>
              <c:showPercent val="1"/>
              <c:showBubbleSize val="0"/>
              <c:extLst>
                <c:ext xmlns:c16="http://schemas.microsoft.com/office/drawing/2014/chart" uri="{C3380CC4-5D6E-409C-BE32-E72D297353CC}">
                  <c16:uniqueId val="{00000001-A44A-48C0-BB59-202B42B8EBC4}"/>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bg1">
                          <a:lumMod val="50000"/>
                        </a:schemeClr>
                      </a:solidFill>
                      <a:latin typeface="+mn-lt"/>
                      <a:ea typeface="+mn-ea"/>
                      <a:cs typeface="+mn-cs"/>
                    </a:defRPr>
                  </a:pPr>
                  <a:endParaRPr lang="es-MX"/>
                </a:p>
              </c:txPr>
              <c:dLblPos val="outEnd"/>
              <c:showLegendKey val="0"/>
              <c:showVal val="0"/>
              <c:showCatName val="1"/>
              <c:showSerName val="0"/>
              <c:showPercent val="1"/>
              <c:showBubbleSize val="0"/>
              <c:extLst>
                <c:ext xmlns:c16="http://schemas.microsoft.com/office/drawing/2014/chart" uri="{C3380CC4-5D6E-409C-BE32-E72D297353CC}">
                  <c16:uniqueId val="{00000003-A44A-48C0-BB59-202B42B8EBC4}"/>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6">
                          <a:lumMod val="75000"/>
                        </a:schemeClr>
                      </a:solidFill>
                      <a:latin typeface="+mn-lt"/>
                      <a:ea typeface="+mn-ea"/>
                      <a:cs typeface="+mn-cs"/>
                    </a:defRPr>
                  </a:pPr>
                  <a:endParaRPr lang="es-MX"/>
                </a:p>
              </c:txPr>
              <c:dLblPos val="outEnd"/>
              <c:showLegendKey val="0"/>
              <c:showVal val="0"/>
              <c:showCatName val="1"/>
              <c:showSerName val="0"/>
              <c:showPercent val="1"/>
              <c:showBubbleSize val="0"/>
              <c:extLst>
                <c:ext xmlns:c16="http://schemas.microsoft.com/office/drawing/2014/chart" uri="{C3380CC4-5D6E-409C-BE32-E72D297353CC}">
                  <c16:uniqueId val="{00000005-A44A-48C0-BB59-202B42B8EBC4}"/>
                </c:ext>
              </c:extLst>
            </c:dLbl>
            <c:dLbl>
              <c:idx val="3"/>
              <c:layout>
                <c:manualLayout>
                  <c:x val="1.7065064235391628E-2"/>
                  <c:y val="1.8350233896039746E-2"/>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rgbClr val="FF0000"/>
                      </a:solidFill>
                      <a:latin typeface="+mn-lt"/>
                      <a:ea typeface="+mn-ea"/>
                      <a:cs typeface="+mn-cs"/>
                    </a:defRPr>
                  </a:pPr>
                  <a:endParaRPr lang="es-MX"/>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A44A-48C0-BB59-202B42B8EBC4}"/>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bg1">
                        <a:lumMod val="50000"/>
                      </a:schemeClr>
                    </a:solidFill>
                    <a:latin typeface="+mn-lt"/>
                    <a:ea typeface="+mn-ea"/>
                    <a:cs typeface="+mn-cs"/>
                  </a:defRPr>
                </a:pPr>
                <a:endParaRPr lang="es-MX"/>
              </a:p>
            </c:tx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datos!$A$60:$A$63</c:f>
              <c:strCache>
                <c:ptCount val="4"/>
                <c:pt idx="0">
                  <c:v>BAJA</c:v>
                </c:pt>
                <c:pt idx="1">
                  <c:v>MODERADA</c:v>
                </c:pt>
                <c:pt idx="2">
                  <c:v>ALTA</c:v>
                </c:pt>
                <c:pt idx="3">
                  <c:v>EXTREMA</c:v>
                </c:pt>
              </c:strCache>
            </c:strRef>
          </c:cat>
          <c:val>
            <c:numRef>
              <c:f>datos!$B$60:$B$63</c:f>
              <c:numCache>
                <c:formatCode>General</c:formatCode>
                <c:ptCount val="4"/>
                <c:pt idx="0">
                  <c:v>8</c:v>
                </c:pt>
                <c:pt idx="1">
                  <c:v>3</c:v>
                </c:pt>
                <c:pt idx="2">
                  <c:v>3</c:v>
                </c:pt>
                <c:pt idx="3">
                  <c:v>0</c:v>
                </c:pt>
              </c:numCache>
            </c:numRef>
          </c:val>
          <c:extLst>
            <c:ext xmlns:c16="http://schemas.microsoft.com/office/drawing/2014/chart" uri="{C3380CC4-5D6E-409C-BE32-E72D297353CC}">
              <c16:uniqueId val="{00000008-A44A-48C0-BB59-202B42B8EBC4}"/>
            </c:ext>
          </c:extLst>
        </c:ser>
        <c:dLbls>
          <c:dLblPos val="outEnd"/>
          <c:showLegendKey val="0"/>
          <c:showVal val="0"/>
          <c:showCatName val="1"/>
          <c:showSerName val="0"/>
          <c:showPercent val="0"/>
          <c:showBubbleSize val="0"/>
          <c:showLeaderLines val="1"/>
        </c:dLbls>
      </c:pie3DChart>
      <c:spPr>
        <a:solidFill>
          <a:schemeClr val="bg1">
            <a:lumMod val="95000"/>
          </a:schemeClr>
        </a:solidFill>
        <a:ln>
          <a:noFill/>
        </a:ln>
        <a:effectLst/>
      </c:spPr>
    </c:plotArea>
    <c:plotVisOnly val="1"/>
    <c:dispBlanksAs val="gap"/>
    <c:showDLblsOverMax val="0"/>
  </c:chart>
  <c:spPr>
    <a:solidFill>
      <a:schemeClr val="bg1">
        <a:lumMod val="95000"/>
      </a:schemeClr>
    </a:solidFill>
    <a:ln w="9525" cap="flat" cmpd="sng" algn="ctr">
      <a:noFill/>
      <a:round/>
    </a:ln>
    <a:effectLst/>
  </c:spPr>
  <c:txPr>
    <a:bodyPr/>
    <a:lstStyle/>
    <a:p>
      <a:pPr>
        <a:defRPr/>
      </a:pPr>
      <a:endParaRPr lang="es-MX"/>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hyperlink" Target="#Formulario!R6"/></Relationships>
</file>

<file path=xl/drawings/drawing1.xml><?xml version="1.0" encoding="utf-8"?>
<xdr:wsDr xmlns:xdr="http://schemas.openxmlformats.org/drawingml/2006/spreadsheetDrawing" xmlns:a="http://schemas.openxmlformats.org/drawingml/2006/main">
  <xdr:twoCellAnchor editAs="oneCell">
    <xdr:from>
      <xdr:col>1</xdr:col>
      <xdr:colOff>133350</xdr:colOff>
      <xdr:row>0</xdr:row>
      <xdr:rowOff>57150</xdr:rowOff>
    </xdr:from>
    <xdr:to>
      <xdr:col>8</xdr:col>
      <xdr:colOff>95250</xdr:colOff>
      <xdr:row>3</xdr:row>
      <xdr:rowOff>153670</xdr:rowOff>
    </xdr:to>
    <xdr:pic>
      <xdr:nvPicPr>
        <xdr:cNvPr id="2" name="0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0975" y="57150"/>
          <a:ext cx="2800350" cy="6680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133350</xdr:colOff>
      <xdr:row>0</xdr:row>
      <xdr:rowOff>57150</xdr:rowOff>
    </xdr:from>
    <xdr:to>
      <xdr:col>4</xdr:col>
      <xdr:colOff>194733</xdr:colOff>
      <xdr:row>3</xdr:row>
      <xdr:rowOff>58420</xdr:rowOff>
    </xdr:to>
    <xdr:pic>
      <xdr:nvPicPr>
        <xdr:cNvPr id="4" name="0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0975" y="57150"/>
          <a:ext cx="2800350" cy="66802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133349</xdr:colOff>
      <xdr:row>43</xdr:row>
      <xdr:rowOff>171451</xdr:rowOff>
    </xdr:from>
    <xdr:to>
      <xdr:col>7</xdr:col>
      <xdr:colOff>409574</xdr:colOff>
      <xdr:row>55</xdr:row>
      <xdr:rowOff>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76200</xdr:colOff>
      <xdr:row>56</xdr:row>
      <xdr:rowOff>104775</xdr:rowOff>
    </xdr:from>
    <xdr:to>
      <xdr:col>7</xdr:col>
      <xdr:colOff>495300</xdr:colOff>
      <xdr:row>68</xdr:row>
      <xdr:rowOff>114300</xdr:rowOff>
    </xdr:to>
    <xdr:graphicFrame macro="">
      <xdr:nvGraphicFramePr>
        <xdr:cNvPr id="3" name="Grá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2</xdr:col>
      <xdr:colOff>962024</xdr:colOff>
      <xdr:row>0</xdr:row>
      <xdr:rowOff>47626</xdr:rowOff>
    </xdr:from>
    <xdr:to>
      <xdr:col>2</xdr:col>
      <xdr:colOff>1962150</xdr:colOff>
      <xdr:row>0</xdr:row>
      <xdr:rowOff>447675</xdr:rowOff>
    </xdr:to>
    <xdr:sp macro="" textlink="">
      <xdr:nvSpPr>
        <xdr:cNvPr id="2" name="1 Rectángulo redondeado">
          <a:hlinkClick xmlns:r="http://schemas.openxmlformats.org/officeDocument/2006/relationships" r:id="rId1"/>
        </xdr:cNvPr>
        <xdr:cNvSpPr/>
      </xdr:nvSpPr>
      <xdr:spPr>
        <a:xfrm>
          <a:off x="2162174" y="47626"/>
          <a:ext cx="1000126" cy="400049"/>
        </a:xfrm>
        <a:prstGeom prst="roundRect">
          <a:avLst/>
        </a:prstGeom>
        <a:gradFill>
          <a:gsLst>
            <a:gs pos="0">
              <a:srgbClr val="8488C4"/>
            </a:gs>
            <a:gs pos="53000">
              <a:srgbClr val="D4DEFF"/>
            </a:gs>
            <a:gs pos="83000">
              <a:srgbClr val="D4DEFF"/>
            </a:gs>
            <a:gs pos="100000">
              <a:srgbClr val="96AB94"/>
            </a:gs>
          </a:gsLst>
          <a:lin ang="16200000" scaled="0"/>
        </a:gradFill>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lang="es-CO" sz="900" b="1">
              <a:solidFill>
                <a:sysClr val="windowText" lastClr="000000"/>
              </a:solidFill>
              <a:latin typeface="Arial" panose="020B0604020202020204" pitchFamily="34" charset="0"/>
              <a:cs typeface="Arial" panose="020B0604020202020204" pitchFamily="34" charset="0"/>
            </a:rPr>
            <a:t>Regresar</a:t>
          </a:r>
          <a:r>
            <a:rPr lang="es-CO" sz="900" b="1" baseline="0">
              <a:solidFill>
                <a:sysClr val="windowText" lastClr="000000"/>
              </a:solidFill>
              <a:latin typeface="Arial" panose="020B0604020202020204" pitchFamily="34" charset="0"/>
              <a:cs typeface="Arial" panose="020B0604020202020204" pitchFamily="34" charset="0"/>
            </a:rPr>
            <a:t> Formulario</a:t>
          </a:r>
          <a:endParaRPr lang="es-CO" sz="900" b="1">
            <a:solidFill>
              <a:sysClr val="windowText" lastClr="000000"/>
            </a:solidFill>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C50"/>
  <sheetViews>
    <sheetView showGridLines="0" topLeftCell="A4" zoomScaleNormal="100" workbookViewId="0">
      <selection activeCell="E11" sqref="E11:O11"/>
    </sheetView>
  </sheetViews>
  <sheetFormatPr baseColWidth="10" defaultColWidth="11.42578125" defaultRowHeight="15" x14ac:dyDescent="0.25"/>
  <cols>
    <col min="1" max="1" width="0.7109375" style="2" customWidth="1"/>
    <col min="2" max="3" width="6.140625" style="2" customWidth="1"/>
    <col min="4" max="4" width="8.42578125" style="2" customWidth="1"/>
    <col min="5" max="5" width="6.85546875" style="2" customWidth="1"/>
    <col min="6" max="9" width="5" style="2" customWidth="1"/>
    <col min="10" max="10" width="6.140625" style="2" customWidth="1"/>
    <col min="11" max="11" width="5.7109375" style="2" customWidth="1"/>
    <col min="12" max="13" width="5" style="2" customWidth="1"/>
    <col min="14" max="14" width="6.42578125" style="2" customWidth="1"/>
    <col min="15" max="15" width="5.28515625" style="2" customWidth="1"/>
    <col min="16" max="19" width="5" style="2" customWidth="1"/>
    <col min="20" max="23" width="1" style="2" customWidth="1"/>
    <col min="24" max="24" width="2.5703125" style="2" customWidth="1"/>
    <col min="25" max="28" width="2.42578125" style="2" customWidth="1"/>
    <col min="29" max="30" width="2" style="2" customWidth="1"/>
    <col min="31" max="31" width="3.42578125" style="2" customWidth="1"/>
    <col min="32" max="34" width="1.5703125" style="2" customWidth="1"/>
    <col min="35" max="35" width="8.5703125" style="2" customWidth="1"/>
    <col min="36" max="37" width="4" style="2" customWidth="1"/>
    <col min="38" max="40" width="9.42578125" style="2" customWidth="1"/>
    <col min="41" max="41" width="11.42578125" style="2"/>
    <col min="42" max="42" width="9.28515625" style="2" customWidth="1"/>
    <col min="43" max="16384" width="11.42578125" style="2"/>
  </cols>
  <sheetData>
    <row r="1" spans="2:29" ht="15" customHeight="1" x14ac:dyDescent="0.25">
      <c r="B1" s="42"/>
      <c r="C1" s="47"/>
      <c r="D1" s="47"/>
      <c r="E1" s="47"/>
      <c r="F1" s="47"/>
      <c r="G1" s="47"/>
      <c r="H1" s="47"/>
      <c r="I1" s="47"/>
      <c r="J1" s="47"/>
      <c r="K1" s="197" t="s">
        <v>18</v>
      </c>
      <c r="L1" s="198"/>
      <c r="M1" s="198"/>
      <c r="N1" s="198"/>
      <c r="O1" s="199"/>
      <c r="P1" s="203" t="s">
        <v>21</v>
      </c>
      <c r="Q1" s="204"/>
      <c r="R1" s="204"/>
      <c r="S1" s="204"/>
      <c r="T1" s="204"/>
      <c r="U1" s="204"/>
      <c r="V1" s="204"/>
      <c r="W1" s="204"/>
      <c r="X1" s="204"/>
      <c r="Y1" s="204"/>
      <c r="Z1" s="204"/>
      <c r="AA1" s="204"/>
      <c r="AB1" s="205"/>
    </row>
    <row r="2" spans="2:29" ht="15" customHeight="1" x14ac:dyDescent="0.25">
      <c r="B2" s="42"/>
      <c r="C2" s="47"/>
      <c r="D2" s="47"/>
      <c r="E2" s="47"/>
      <c r="F2" s="47"/>
      <c r="G2" s="47"/>
      <c r="H2" s="47"/>
      <c r="I2" s="47"/>
      <c r="J2" s="47"/>
      <c r="K2" s="200" t="s">
        <v>24</v>
      </c>
      <c r="L2" s="201"/>
      <c r="M2" s="201"/>
      <c r="N2" s="201"/>
      <c r="O2" s="202"/>
      <c r="P2" s="203" t="s">
        <v>22</v>
      </c>
      <c r="Q2" s="204"/>
      <c r="R2" s="204"/>
      <c r="S2" s="204"/>
      <c r="T2" s="204"/>
      <c r="U2" s="204"/>
      <c r="V2" s="204"/>
      <c r="W2" s="204"/>
      <c r="X2" s="204"/>
      <c r="Y2" s="204"/>
      <c r="Z2" s="204"/>
      <c r="AA2" s="204"/>
      <c r="AB2" s="205"/>
    </row>
    <row r="3" spans="2:29" ht="15" customHeight="1" x14ac:dyDescent="0.25">
      <c r="B3" s="42"/>
      <c r="C3" s="47"/>
      <c r="D3" s="47"/>
      <c r="E3" s="47"/>
      <c r="F3" s="47"/>
      <c r="G3" s="47"/>
      <c r="H3" s="47"/>
      <c r="I3" s="47"/>
      <c r="J3" s="47"/>
      <c r="K3" s="200" t="s">
        <v>25</v>
      </c>
      <c r="L3" s="201"/>
      <c r="M3" s="201"/>
      <c r="N3" s="201"/>
      <c r="O3" s="202"/>
      <c r="P3" s="203" t="s">
        <v>23</v>
      </c>
      <c r="Q3" s="204"/>
      <c r="R3" s="204"/>
      <c r="S3" s="204"/>
      <c r="T3" s="204"/>
      <c r="U3" s="204"/>
      <c r="V3" s="204"/>
      <c r="W3" s="204"/>
      <c r="X3" s="204"/>
      <c r="Y3" s="204"/>
      <c r="Z3" s="204"/>
      <c r="AA3" s="204"/>
      <c r="AB3" s="205"/>
    </row>
    <row r="4" spans="2:29" ht="15" customHeight="1" x14ac:dyDescent="0.25">
      <c r="B4" s="48"/>
      <c r="C4" s="49"/>
      <c r="D4" s="49"/>
      <c r="E4" s="49"/>
      <c r="F4" s="49"/>
      <c r="G4" s="49"/>
      <c r="H4" s="49"/>
      <c r="I4" s="49"/>
      <c r="J4" s="49"/>
      <c r="K4" s="200" t="s">
        <v>26</v>
      </c>
      <c r="L4" s="201"/>
      <c r="M4" s="201"/>
      <c r="N4" s="201"/>
      <c r="O4" s="202"/>
      <c r="P4" s="206" t="s">
        <v>19</v>
      </c>
      <c r="Q4" s="207"/>
      <c r="R4" s="207"/>
      <c r="S4" s="207"/>
      <c r="T4" s="207"/>
      <c r="U4" s="207"/>
      <c r="V4" s="207"/>
      <c r="W4" s="207"/>
      <c r="X4" s="207"/>
      <c r="Y4" s="207"/>
      <c r="Z4" s="207"/>
      <c r="AA4" s="207"/>
      <c r="AB4" s="208"/>
    </row>
    <row r="5" spans="2:29" s="3" customFormat="1" x14ac:dyDescent="0.25">
      <c r="B5" s="22"/>
      <c r="C5" s="22"/>
      <c r="D5" s="22"/>
      <c r="E5" s="22"/>
      <c r="F5" s="22"/>
      <c r="G5" s="22"/>
      <c r="H5" s="22"/>
      <c r="I5" s="22"/>
      <c r="J5" s="22"/>
      <c r="K5" s="22"/>
      <c r="L5" s="22"/>
      <c r="M5" s="22"/>
      <c r="N5" s="22"/>
      <c r="O5" s="22"/>
      <c r="P5" s="22"/>
      <c r="Q5" s="22"/>
      <c r="R5" s="22"/>
      <c r="S5" s="22"/>
      <c r="T5" s="22"/>
      <c r="U5" s="22"/>
      <c r="V5" s="22"/>
      <c r="W5" s="22"/>
      <c r="X5" s="22"/>
      <c r="Y5" s="22"/>
      <c r="Z5" s="22"/>
      <c r="AA5" s="22"/>
      <c r="AB5" s="22"/>
    </row>
    <row r="6" spans="2:29" s="3" customFormat="1" x14ac:dyDescent="0.25">
      <c r="B6" s="22"/>
      <c r="C6" s="22"/>
      <c r="D6" s="22"/>
      <c r="E6" s="22"/>
      <c r="F6" s="22"/>
      <c r="G6" s="22"/>
      <c r="H6" s="22"/>
      <c r="I6" s="22"/>
      <c r="J6" s="22"/>
      <c r="K6" s="22"/>
      <c r="L6" s="22"/>
      <c r="M6" s="22"/>
      <c r="N6" s="22"/>
      <c r="O6" s="22"/>
      <c r="P6" s="22"/>
      <c r="Q6" s="22"/>
      <c r="R6" s="22"/>
      <c r="S6" s="2"/>
      <c r="T6" s="2"/>
      <c r="U6" s="2"/>
      <c r="V6" s="2"/>
      <c r="W6" s="2"/>
      <c r="X6" s="2"/>
      <c r="Y6" s="2"/>
      <c r="Z6" s="2"/>
      <c r="AA6" s="2"/>
      <c r="AB6" s="2"/>
      <c r="AC6" s="2"/>
    </row>
    <row r="9" spans="2:29" ht="21.75" customHeight="1" x14ac:dyDescent="0.25">
      <c r="B9" s="43" t="s">
        <v>0</v>
      </c>
      <c r="C9" s="41"/>
      <c r="D9" s="44" t="s">
        <v>1</v>
      </c>
      <c r="E9" s="212"/>
      <c r="F9" s="213"/>
      <c r="G9" s="213"/>
      <c r="H9" s="213"/>
      <c r="I9" s="213"/>
      <c r="J9" s="213"/>
      <c r="K9" s="213"/>
      <c r="L9" s="213"/>
      <c r="M9" s="213"/>
      <c r="N9" s="213"/>
      <c r="O9" s="214"/>
    </row>
    <row r="10" spans="2:29" ht="22.5" customHeight="1" x14ac:dyDescent="0.25">
      <c r="B10" s="210" t="s">
        <v>13</v>
      </c>
      <c r="C10" s="211"/>
      <c r="D10" s="211"/>
      <c r="E10" s="211"/>
      <c r="F10" s="211"/>
      <c r="G10" s="211"/>
      <c r="H10" s="211"/>
      <c r="I10" s="211"/>
      <c r="J10" s="211"/>
      <c r="K10" s="211"/>
      <c r="L10" s="211"/>
      <c r="M10" s="211"/>
      <c r="N10" s="211"/>
      <c r="O10" s="211"/>
    </row>
    <row r="11" spans="2:29" ht="25.5" customHeight="1" x14ac:dyDescent="0.25">
      <c r="B11" s="209" t="s">
        <v>12</v>
      </c>
      <c r="C11" s="209"/>
      <c r="D11" s="209"/>
      <c r="E11" s="215"/>
      <c r="F11" s="216"/>
      <c r="G11" s="216"/>
      <c r="H11" s="216"/>
      <c r="I11" s="216"/>
      <c r="J11" s="216"/>
      <c r="K11" s="216"/>
      <c r="L11" s="216"/>
      <c r="M11" s="216"/>
      <c r="N11" s="216"/>
      <c r="O11" s="217"/>
    </row>
    <row r="12" spans="2:29" x14ac:dyDescent="0.25">
      <c r="B12" s="209" t="s">
        <v>33</v>
      </c>
      <c r="C12" s="209"/>
      <c r="D12" s="209"/>
      <c r="E12" s="218"/>
      <c r="F12" s="218"/>
      <c r="G12" s="218"/>
      <c r="H12" s="218"/>
      <c r="I12" s="218"/>
      <c r="J12" s="218"/>
      <c r="K12" s="218"/>
      <c r="L12" s="218"/>
      <c r="M12" s="218"/>
      <c r="N12" s="218"/>
      <c r="O12" s="218"/>
    </row>
    <row r="13" spans="2:29" ht="25.5" customHeight="1" x14ac:dyDescent="0.25">
      <c r="B13" s="209" t="s">
        <v>2</v>
      </c>
      <c r="C13" s="209"/>
      <c r="D13" s="209"/>
      <c r="E13" s="219"/>
      <c r="F13" s="219"/>
      <c r="G13" s="219"/>
      <c r="H13" s="219"/>
      <c r="I13" s="219"/>
      <c r="J13" s="219"/>
      <c r="K13" s="219"/>
      <c r="L13" s="219"/>
      <c r="M13" s="219"/>
      <c r="N13" s="219"/>
      <c r="O13" s="219"/>
    </row>
    <row r="14" spans="2:29" ht="31.5" customHeight="1" x14ac:dyDescent="0.25">
      <c r="B14" s="209" t="s">
        <v>14</v>
      </c>
      <c r="C14" s="209"/>
      <c r="D14" s="209"/>
      <c r="E14" s="219"/>
      <c r="F14" s="219"/>
      <c r="G14" s="219"/>
      <c r="H14" s="219"/>
      <c r="I14" s="219"/>
      <c r="J14" s="219"/>
      <c r="K14" s="219"/>
      <c r="L14" s="219"/>
      <c r="M14" s="219"/>
      <c r="N14" s="219"/>
      <c r="O14" s="219"/>
    </row>
    <row r="15" spans="2:29" ht="23.25" customHeight="1" x14ac:dyDescent="0.25">
      <c r="B15" s="220" t="s">
        <v>160</v>
      </c>
      <c r="C15" s="220"/>
      <c r="D15" s="220"/>
      <c r="E15" s="220"/>
      <c r="F15" s="220"/>
      <c r="G15" s="220"/>
      <c r="H15" s="220"/>
      <c r="I15" s="220"/>
      <c r="J15" s="220"/>
      <c r="K15" s="220"/>
      <c r="L15" s="220"/>
      <c r="M15" s="220"/>
      <c r="N15" s="220"/>
      <c r="O15" s="220"/>
    </row>
    <row r="16" spans="2:29" ht="24" customHeight="1" x14ac:dyDescent="0.25">
      <c r="B16" s="225" t="s">
        <v>9</v>
      </c>
      <c r="C16" s="225"/>
      <c r="D16" s="225"/>
      <c r="E16" s="10"/>
      <c r="F16" s="224" t="s">
        <v>193</v>
      </c>
      <c r="G16" s="224"/>
      <c r="H16" s="224"/>
      <c r="I16" s="226"/>
      <c r="J16" s="226"/>
      <c r="K16" s="226"/>
      <c r="L16" s="226"/>
      <c r="M16" s="226"/>
      <c r="N16" s="226"/>
      <c r="O16" s="226"/>
    </row>
    <row r="17" spans="1:15" ht="22.5" customHeight="1" x14ac:dyDescent="0.25">
      <c r="B17" s="225" t="s">
        <v>10</v>
      </c>
      <c r="C17" s="225"/>
      <c r="D17" s="225"/>
      <c r="E17" s="10"/>
      <c r="F17" s="224" t="s">
        <v>11</v>
      </c>
      <c r="G17" s="224"/>
      <c r="H17" s="224"/>
      <c r="I17" s="227" t="str">
        <f>IF(E16&gt;0,VLOOKUP(VALUE(E16&amp;E17),calificacion,2,FALSE),"")</f>
        <v/>
      </c>
      <c r="J17" s="227"/>
      <c r="K17" s="227"/>
      <c r="L17" s="227"/>
      <c r="M17" s="227"/>
      <c r="N17" s="227"/>
      <c r="O17" s="227"/>
    </row>
    <row r="18" spans="1:15" ht="15" customHeight="1" x14ac:dyDescent="0.25">
      <c r="B18" s="220" t="s">
        <v>3</v>
      </c>
      <c r="C18" s="220"/>
      <c r="D18" s="220"/>
      <c r="E18" s="220"/>
      <c r="F18" s="220"/>
      <c r="G18" s="220"/>
      <c r="H18" s="220"/>
      <c r="I18" s="220"/>
      <c r="J18" s="220"/>
      <c r="K18" s="220"/>
      <c r="L18" s="220"/>
      <c r="M18" s="220"/>
      <c r="N18" s="220"/>
      <c r="O18" s="220"/>
    </row>
    <row r="19" spans="1:15" ht="24.75" customHeight="1" x14ac:dyDescent="0.25">
      <c r="B19" s="228" t="s">
        <v>105</v>
      </c>
      <c r="C19" s="228"/>
      <c r="D19" s="228"/>
      <c r="E19" s="228"/>
      <c r="F19" s="10"/>
      <c r="G19" s="229" t="s">
        <v>106</v>
      </c>
      <c r="H19" s="229"/>
      <c r="I19" s="229"/>
      <c r="J19" s="229"/>
      <c r="K19" s="229"/>
      <c r="L19" s="229"/>
      <c r="M19" s="229"/>
      <c r="N19" s="229"/>
      <c r="O19" s="10"/>
    </row>
    <row r="20" spans="1:15" ht="21.75" customHeight="1" x14ac:dyDescent="0.25">
      <c r="B20" s="225" t="s">
        <v>9</v>
      </c>
      <c r="C20" s="225"/>
      <c r="D20" s="225"/>
      <c r="E20" s="45" t="str">
        <f>IF(F19+O19&gt;0,IF(OR(E16-2&lt;=0,E16-1&lt;=0),1,IF(F19+O19&lt;51,E16,IF(F19+O19&gt;72,E16-2,E16-1))),"")</f>
        <v/>
      </c>
      <c r="F20" s="225" t="s">
        <v>10</v>
      </c>
      <c r="G20" s="225"/>
      <c r="H20" s="225"/>
      <c r="I20" s="45" t="str">
        <f>IF(F19+O19&gt;0,IF(OR(E17-2&lt;=0,E17-1&lt;=0),1,IF(F19+O19&gt;75,E17-2,IF(F19+O19&lt;51,E17,E17-1))),"")</f>
        <v/>
      </c>
      <c r="J20" s="225" t="s">
        <v>118</v>
      </c>
      <c r="K20" s="225"/>
      <c r="L20" s="225"/>
      <c r="M20" s="230" t="str">
        <f>IF(F19+O19&gt;0,IF(E20&gt;0,VLOOKUP(VALUE(E20&amp;I20),calificacion,2,FALSE),""),"")</f>
        <v/>
      </c>
      <c r="N20" s="230"/>
      <c r="O20" s="230"/>
    </row>
    <row r="21" spans="1:15" ht="24" customHeight="1" x14ac:dyDescent="0.25">
      <c r="B21" s="209" t="s">
        <v>4</v>
      </c>
      <c r="C21" s="209"/>
      <c r="D21" s="209"/>
      <c r="E21" s="221" t="str">
        <f>IF(F19+O19&gt;0,VLOOKUP(M20,manejo,2,FALSE),"")</f>
        <v/>
      </c>
      <c r="F21" s="222"/>
      <c r="G21" s="222"/>
      <c r="H21" s="222"/>
      <c r="I21" s="222"/>
      <c r="J21" s="222"/>
      <c r="K21" s="222"/>
      <c r="L21" s="222"/>
      <c r="M21" s="222"/>
      <c r="N21" s="222"/>
      <c r="O21" s="223"/>
    </row>
    <row r="22" spans="1:15" ht="23.25" customHeight="1" x14ac:dyDescent="0.25">
      <c r="B22" s="231" t="s">
        <v>5</v>
      </c>
      <c r="C22" s="232"/>
      <c r="D22" s="232"/>
      <c r="E22" s="232"/>
      <c r="F22" s="232"/>
      <c r="G22" s="232"/>
      <c r="H22" s="236"/>
      <c r="I22" s="236"/>
      <c r="J22" s="236"/>
      <c r="K22" s="236"/>
      <c r="L22" s="236"/>
      <c r="M22" s="236"/>
      <c r="N22" s="236"/>
      <c r="O22" s="236"/>
    </row>
    <row r="23" spans="1:15" ht="25.5" customHeight="1" x14ac:dyDescent="0.25">
      <c r="B23" s="233" t="s">
        <v>8</v>
      </c>
      <c r="C23" s="234"/>
      <c r="D23" s="234"/>
      <c r="E23" s="234"/>
      <c r="F23" s="234"/>
      <c r="G23" s="235"/>
      <c r="H23" s="236"/>
      <c r="I23" s="236"/>
      <c r="J23" s="236"/>
      <c r="K23" s="236"/>
      <c r="L23" s="236"/>
      <c r="M23" s="236"/>
      <c r="N23" s="236"/>
      <c r="O23" s="236"/>
    </row>
    <row r="24" spans="1:15" ht="15" customHeight="1" x14ac:dyDescent="0.25">
      <c r="B24" s="233" t="s">
        <v>6</v>
      </c>
      <c r="C24" s="234"/>
      <c r="D24" s="234"/>
      <c r="E24" s="234"/>
      <c r="F24" s="234"/>
      <c r="G24" s="235"/>
      <c r="H24" s="236"/>
      <c r="I24" s="236"/>
      <c r="J24" s="236"/>
      <c r="K24" s="236"/>
      <c r="L24" s="236"/>
      <c r="M24" s="236"/>
      <c r="N24" s="236"/>
      <c r="O24" s="236"/>
    </row>
    <row r="25" spans="1:15" ht="15" customHeight="1" x14ac:dyDescent="0.25">
      <c r="B25" s="233" t="s">
        <v>7</v>
      </c>
      <c r="C25" s="234"/>
      <c r="D25" s="234"/>
      <c r="E25" s="234"/>
      <c r="F25" s="234"/>
      <c r="G25" s="235"/>
      <c r="H25" s="236"/>
      <c r="I25" s="236"/>
      <c r="J25" s="236"/>
      <c r="K25" s="236"/>
      <c r="L25" s="236"/>
      <c r="M25" s="236"/>
      <c r="N25" s="236"/>
      <c r="O25" s="236"/>
    </row>
    <row r="26" spans="1:15" s="46" customFormat="1" ht="24" customHeight="1" x14ac:dyDescent="0.25">
      <c r="B26" s="209" t="s">
        <v>34</v>
      </c>
      <c r="C26" s="209"/>
      <c r="D26" s="209"/>
      <c r="E26" s="209"/>
      <c r="F26" s="238"/>
      <c r="G26" s="238"/>
      <c r="H26" s="238"/>
      <c r="I26" s="209" t="s">
        <v>34</v>
      </c>
      <c r="J26" s="209"/>
      <c r="K26" s="209"/>
      <c r="L26" s="209"/>
      <c r="M26" s="238"/>
      <c r="N26" s="238"/>
      <c r="O26" s="238"/>
    </row>
    <row r="27" spans="1:15" ht="22.5" customHeight="1" x14ac:dyDescent="0.25">
      <c r="B27" s="209" t="s">
        <v>161</v>
      </c>
      <c r="C27" s="209"/>
      <c r="D27" s="209"/>
      <c r="E27" s="219"/>
      <c r="F27" s="219"/>
      <c r="G27" s="219"/>
      <c r="H27" s="219"/>
      <c r="I27" s="219"/>
      <c r="J27" s="219"/>
      <c r="K27" s="219"/>
      <c r="L27" s="219"/>
      <c r="M27" s="219"/>
      <c r="N27" s="219"/>
      <c r="O27" s="219"/>
    </row>
    <row r="28" spans="1:15" ht="9" customHeight="1" x14ac:dyDescent="0.25"/>
    <row r="29" spans="1:15" x14ac:dyDescent="0.25">
      <c r="B29" s="237" t="s">
        <v>164</v>
      </c>
      <c r="C29" s="237"/>
      <c r="D29" s="237"/>
      <c r="E29" s="237"/>
      <c r="F29" s="237"/>
      <c r="G29" s="237"/>
      <c r="H29" s="237"/>
      <c r="I29" s="237"/>
      <c r="J29" s="237"/>
      <c r="K29" s="237"/>
      <c r="L29" s="237"/>
      <c r="M29" s="237"/>
      <c r="N29" s="237"/>
      <c r="O29" s="237"/>
    </row>
    <row r="30" spans="1:15" ht="15" customHeight="1" x14ac:dyDescent="0.25">
      <c r="B30" s="237" t="s">
        <v>163</v>
      </c>
      <c r="C30" s="237"/>
      <c r="D30" s="237"/>
      <c r="E30" s="237"/>
      <c r="F30" s="237"/>
      <c r="G30" s="237"/>
      <c r="H30" s="237"/>
      <c r="I30" s="237"/>
      <c r="J30" s="237"/>
      <c r="K30" s="237"/>
      <c r="L30" s="237"/>
      <c r="M30" s="237"/>
      <c r="N30" s="237"/>
      <c r="O30" s="237"/>
    </row>
    <row r="31" spans="1:15" ht="15" customHeight="1" x14ac:dyDescent="0.25">
      <c r="B31" s="237" t="s">
        <v>162</v>
      </c>
      <c r="C31" s="237"/>
      <c r="D31" s="237"/>
      <c r="E31" s="237"/>
      <c r="F31" s="237"/>
      <c r="G31" s="237"/>
      <c r="H31" s="237"/>
      <c r="I31" s="237"/>
      <c r="J31" s="237"/>
      <c r="K31" s="237"/>
      <c r="L31" s="237"/>
      <c r="M31" s="237"/>
      <c r="N31" s="237"/>
      <c r="O31" s="237"/>
    </row>
    <row r="32" spans="1:15" ht="24" customHeight="1" x14ac:dyDescent="0.25">
      <c r="A32" s="41"/>
      <c r="B32" s="239" t="s">
        <v>9</v>
      </c>
      <c r="C32" s="239"/>
      <c r="D32" s="239"/>
      <c r="E32" s="10"/>
      <c r="F32" s="242" t="s">
        <v>10</v>
      </c>
      <c r="G32" s="242"/>
      <c r="H32" s="10"/>
      <c r="I32" s="240" t="s">
        <v>165</v>
      </c>
      <c r="J32" s="240"/>
      <c r="K32" s="240"/>
      <c r="L32" s="240"/>
      <c r="M32" s="241" t="str">
        <f>IF(H32&gt;0,VLOOKUP(E32*H32,ZonaRiesgoCorrup,3,FALSE),"")</f>
        <v/>
      </c>
      <c r="N32" s="241"/>
      <c r="O32" s="241"/>
    </row>
    <row r="33" spans="2:28" ht="6" customHeight="1" x14ac:dyDescent="0.25"/>
    <row r="34" spans="2:28" ht="15" customHeight="1" x14ac:dyDescent="0.25">
      <c r="B34" s="237" t="s">
        <v>185</v>
      </c>
      <c r="C34" s="237"/>
      <c r="D34" s="237"/>
      <c r="E34" s="237"/>
      <c r="F34" s="237"/>
      <c r="G34" s="237"/>
      <c r="H34" s="237"/>
      <c r="I34" s="237"/>
      <c r="J34" s="237"/>
      <c r="K34" s="237"/>
      <c r="L34" s="237"/>
      <c r="M34" s="237"/>
      <c r="N34" s="237"/>
      <c r="O34" s="237"/>
    </row>
    <row r="35" spans="2:28" ht="28.5" customHeight="1" x14ac:dyDescent="0.25">
      <c r="B35" s="245" t="s">
        <v>159</v>
      </c>
      <c r="C35" s="245"/>
      <c r="D35" s="245"/>
      <c r="E35" s="219" t="str">
        <f>IF(H32&gt;0,VLOOKUP(E32*H32,ZonaRiesgoCorrup2,4,FALSE),"")</f>
        <v/>
      </c>
      <c r="F35" s="219"/>
      <c r="G35" s="219"/>
      <c r="H35" s="219"/>
      <c r="I35" s="219"/>
      <c r="J35" s="219"/>
      <c r="K35" s="219"/>
      <c r="L35" s="219"/>
      <c r="M35" s="219"/>
      <c r="N35" s="219"/>
      <c r="O35" s="219"/>
    </row>
    <row r="36" spans="2:28" x14ac:dyDescent="0.25">
      <c r="B36" s="237" t="s">
        <v>184</v>
      </c>
      <c r="C36" s="237"/>
      <c r="D36" s="237"/>
      <c r="E36" s="237"/>
      <c r="F36" s="237"/>
      <c r="G36" s="237"/>
      <c r="H36" s="237"/>
      <c r="I36" s="237"/>
      <c r="J36" s="237"/>
      <c r="K36" s="237"/>
      <c r="L36" s="237"/>
      <c r="M36" s="237"/>
      <c r="N36" s="237"/>
      <c r="O36" s="237"/>
    </row>
    <row r="37" spans="2:28" ht="21.75" customHeight="1" x14ac:dyDescent="0.25">
      <c r="B37" s="239" t="s">
        <v>9</v>
      </c>
      <c r="C37" s="239"/>
      <c r="D37" s="239"/>
      <c r="E37" s="10"/>
      <c r="F37" s="242" t="s">
        <v>10</v>
      </c>
      <c r="G37" s="242"/>
      <c r="H37" s="10"/>
      <c r="I37" s="240" t="s">
        <v>165</v>
      </c>
      <c r="J37" s="240"/>
      <c r="K37" s="240"/>
      <c r="L37" s="240"/>
      <c r="M37" s="241" t="str">
        <f>IF(H37&gt;0,VLOOKUP(E37*H37,ZonaRiesgoCorrup,3,FALSE),"")</f>
        <v/>
      </c>
      <c r="N37" s="241"/>
      <c r="O37" s="241"/>
    </row>
    <row r="38" spans="2:28" ht="15" customHeight="1" x14ac:dyDescent="0.25">
      <c r="B38" s="237" t="s">
        <v>186</v>
      </c>
      <c r="C38" s="237"/>
      <c r="D38" s="237"/>
      <c r="E38" s="237"/>
      <c r="F38" s="237"/>
      <c r="G38" s="237"/>
      <c r="H38" s="237"/>
      <c r="I38" s="237"/>
      <c r="J38" s="237"/>
      <c r="K38" s="237"/>
      <c r="L38" s="237"/>
      <c r="M38" s="237"/>
      <c r="N38" s="237"/>
      <c r="O38" s="237"/>
    </row>
    <row r="39" spans="2:28" ht="23.25" customHeight="1" x14ac:dyDescent="0.25">
      <c r="B39" s="243" t="s">
        <v>187</v>
      </c>
      <c r="C39" s="244"/>
      <c r="D39" s="244"/>
      <c r="E39" s="215"/>
      <c r="F39" s="216"/>
      <c r="G39" s="216"/>
      <c r="H39" s="216"/>
      <c r="I39" s="216"/>
      <c r="J39" s="216"/>
      <c r="K39" s="216"/>
      <c r="L39" s="216"/>
      <c r="M39" s="216"/>
      <c r="N39" s="216"/>
      <c r="O39" s="217"/>
    </row>
    <row r="40" spans="2:28" ht="23.25" customHeight="1" x14ac:dyDescent="0.25">
      <c r="B40" s="243" t="s">
        <v>188</v>
      </c>
      <c r="C40" s="244"/>
      <c r="D40" s="244"/>
      <c r="E40" s="215"/>
      <c r="F40" s="216"/>
      <c r="G40" s="216"/>
      <c r="H40" s="216"/>
      <c r="I40" s="216"/>
      <c r="J40" s="216"/>
      <c r="K40" s="216"/>
      <c r="L40" s="216"/>
      <c r="M40" s="216"/>
      <c r="N40" s="216"/>
      <c r="O40" s="217"/>
    </row>
    <row r="41" spans="2:28" ht="23.25" customHeight="1" x14ac:dyDescent="0.25">
      <c r="B41" s="245" t="s">
        <v>161</v>
      </c>
      <c r="C41" s="245"/>
      <c r="D41" s="245"/>
      <c r="E41" s="215"/>
      <c r="F41" s="216"/>
      <c r="G41" s="216"/>
      <c r="H41" s="216"/>
      <c r="I41" s="216"/>
      <c r="J41" s="216"/>
      <c r="K41" s="216"/>
      <c r="L41" s="216"/>
      <c r="M41" s="216"/>
      <c r="N41" s="216"/>
      <c r="O41" s="217"/>
    </row>
    <row r="42" spans="2:28" ht="6" customHeight="1" x14ac:dyDescent="0.25"/>
    <row r="43" spans="2:28" ht="15" customHeight="1" x14ac:dyDescent="0.25">
      <c r="B43" s="237" t="s">
        <v>189</v>
      </c>
      <c r="C43" s="237"/>
      <c r="D43" s="237"/>
      <c r="E43" s="237"/>
      <c r="F43" s="237"/>
      <c r="G43" s="237"/>
      <c r="H43" s="237"/>
      <c r="I43" s="237"/>
      <c r="J43" s="237"/>
      <c r="K43" s="237"/>
      <c r="L43" s="237"/>
      <c r="M43" s="237"/>
      <c r="N43" s="237"/>
      <c r="O43" s="237"/>
    </row>
    <row r="44" spans="2:28" x14ac:dyDescent="0.25">
      <c r="B44" s="248" t="s">
        <v>190</v>
      </c>
      <c r="C44" s="248"/>
      <c r="D44" s="249"/>
      <c r="E44" s="249"/>
      <c r="F44" s="250" t="s">
        <v>188</v>
      </c>
      <c r="G44" s="251"/>
      <c r="H44" s="236"/>
      <c r="I44" s="236"/>
      <c r="J44" s="236"/>
      <c r="K44" s="236"/>
      <c r="L44" s="236"/>
      <c r="M44" s="236"/>
      <c r="N44" s="236"/>
      <c r="O44" s="236"/>
    </row>
    <row r="45" spans="2:28" x14ac:dyDescent="0.25">
      <c r="B45" s="248" t="s">
        <v>191</v>
      </c>
      <c r="C45" s="248"/>
      <c r="D45" s="249"/>
      <c r="E45" s="249"/>
      <c r="F45" s="249"/>
      <c r="G45" s="249"/>
      <c r="H45" s="249"/>
      <c r="I45" s="249"/>
      <c r="J45" s="248" t="s">
        <v>192</v>
      </c>
      <c r="K45" s="248"/>
      <c r="L45" s="252"/>
      <c r="M45" s="253"/>
      <c r="N45" s="253"/>
      <c r="O45" s="254"/>
    </row>
    <row r="48" spans="2:28" x14ac:dyDescent="0.25">
      <c r="B48" s="247"/>
      <c r="C48" s="247"/>
      <c r="D48" s="247"/>
      <c r="E48" s="247"/>
      <c r="F48" s="247"/>
      <c r="G48" s="247"/>
      <c r="H48" s="247"/>
      <c r="I48" s="247"/>
      <c r="J48" s="247"/>
      <c r="K48" s="247"/>
      <c r="L48" s="247"/>
      <c r="M48" s="247"/>
      <c r="N48" s="247"/>
      <c r="O48" s="247"/>
      <c r="P48" s="247"/>
      <c r="Q48" s="247"/>
      <c r="R48" s="247"/>
      <c r="S48" s="247"/>
      <c r="T48" s="247"/>
      <c r="U48" s="247"/>
      <c r="V48" s="247"/>
      <c r="W48" s="247"/>
      <c r="X48" s="247"/>
      <c r="Y48" s="247"/>
      <c r="Z48" s="247"/>
      <c r="AA48" s="247"/>
      <c r="AB48" s="247"/>
    </row>
    <row r="49" spans="2:28" ht="27.75" customHeight="1" x14ac:dyDescent="0.25">
      <c r="B49" s="246" t="s">
        <v>16</v>
      </c>
      <c r="C49" s="246"/>
      <c r="D49" s="246"/>
      <c r="E49" s="246"/>
      <c r="F49" s="246"/>
      <c r="G49" s="246"/>
      <c r="H49" s="246"/>
      <c r="I49" s="255" t="s">
        <v>17</v>
      </c>
      <c r="J49" s="256"/>
      <c r="K49" s="256"/>
      <c r="L49" s="256"/>
      <c r="M49" s="256"/>
      <c r="N49" s="256"/>
      <c r="O49" s="257"/>
      <c r="P49" s="258" t="s">
        <v>20</v>
      </c>
      <c r="Q49" s="258"/>
      <c r="R49" s="258"/>
      <c r="S49" s="258"/>
      <c r="T49" s="258"/>
      <c r="U49" s="258"/>
      <c r="V49" s="258"/>
      <c r="W49" s="258"/>
      <c r="X49" s="258"/>
      <c r="Y49" s="258"/>
      <c r="Z49" s="258"/>
      <c r="AA49" s="258"/>
      <c r="AB49" s="258"/>
    </row>
    <row r="50" spans="2:28" x14ac:dyDescent="0.25">
      <c r="B50" s="2" t="s">
        <v>15</v>
      </c>
    </row>
  </sheetData>
  <sheetProtection formatCells="0" insertColumns="0" insertRows="0" insertHyperlinks="0" autoFilter="0"/>
  <dataConsolidate/>
  <mergeCells count="83">
    <mergeCell ref="B34:O34"/>
    <mergeCell ref="E35:O35"/>
    <mergeCell ref="B35:D35"/>
    <mergeCell ref="B36:O36"/>
    <mergeCell ref="B31:O31"/>
    <mergeCell ref="B32:D32"/>
    <mergeCell ref="F32:G32"/>
    <mergeCell ref="I32:L32"/>
    <mergeCell ref="M32:O32"/>
    <mergeCell ref="B49:H49"/>
    <mergeCell ref="B48:AB48"/>
    <mergeCell ref="B43:O43"/>
    <mergeCell ref="B44:C44"/>
    <mergeCell ref="D44:E44"/>
    <mergeCell ref="H44:O44"/>
    <mergeCell ref="F44:G44"/>
    <mergeCell ref="B45:C45"/>
    <mergeCell ref="D45:I45"/>
    <mergeCell ref="J45:K45"/>
    <mergeCell ref="L45:O45"/>
    <mergeCell ref="I49:O49"/>
    <mergeCell ref="P49:AB49"/>
    <mergeCell ref="B39:D39"/>
    <mergeCell ref="B40:D40"/>
    <mergeCell ref="B41:D41"/>
    <mergeCell ref="E39:O39"/>
    <mergeCell ref="E40:O40"/>
    <mergeCell ref="E41:O41"/>
    <mergeCell ref="B37:D37"/>
    <mergeCell ref="I37:L37"/>
    <mergeCell ref="M37:O37"/>
    <mergeCell ref="F37:G37"/>
    <mergeCell ref="B38:O38"/>
    <mergeCell ref="B24:G24"/>
    <mergeCell ref="E27:O27"/>
    <mergeCell ref="B29:O29"/>
    <mergeCell ref="B30:O30"/>
    <mergeCell ref="B25:G25"/>
    <mergeCell ref="H24:O24"/>
    <mergeCell ref="H25:O25"/>
    <mergeCell ref="B26:E26"/>
    <mergeCell ref="I26:L26"/>
    <mergeCell ref="F26:H26"/>
    <mergeCell ref="M26:O26"/>
    <mergeCell ref="B27:D27"/>
    <mergeCell ref="J20:L20"/>
    <mergeCell ref="M20:O20"/>
    <mergeCell ref="B22:G22"/>
    <mergeCell ref="B23:G23"/>
    <mergeCell ref="H22:O22"/>
    <mergeCell ref="H23:O23"/>
    <mergeCell ref="B14:D14"/>
    <mergeCell ref="E14:O14"/>
    <mergeCell ref="B15:O15"/>
    <mergeCell ref="B21:D21"/>
    <mergeCell ref="E21:O21"/>
    <mergeCell ref="F17:H17"/>
    <mergeCell ref="B17:D17"/>
    <mergeCell ref="I16:O16"/>
    <mergeCell ref="I17:O17"/>
    <mergeCell ref="B18:O18"/>
    <mergeCell ref="B19:E19"/>
    <mergeCell ref="B16:D16"/>
    <mergeCell ref="F16:H16"/>
    <mergeCell ref="G19:N19"/>
    <mergeCell ref="B20:D20"/>
    <mergeCell ref="F20:H20"/>
    <mergeCell ref="B11:D11"/>
    <mergeCell ref="B12:D12"/>
    <mergeCell ref="B13:D13"/>
    <mergeCell ref="B10:O10"/>
    <mergeCell ref="E9:O9"/>
    <mergeCell ref="E11:O11"/>
    <mergeCell ref="E12:O12"/>
    <mergeCell ref="E13:O13"/>
    <mergeCell ref="K1:O1"/>
    <mergeCell ref="K2:O2"/>
    <mergeCell ref="K3:O3"/>
    <mergeCell ref="K4:O4"/>
    <mergeCell ref="P1:AB1"/>
    <mergeCell ref="P2:AB2"/>
    <mergeCell ref="P3:AB3"/>
    <mergeCell ref="P4:AB4"/>
  </mergeCells>
  <dataValidations count="7">
    <dataValidation type="list" allowBlank="1" showInputMessage="1" showErrorMessage="1" sqref="E16:E17 E32 E37">
      <formula1>PROBABILIDAD</formula1>
    </dataValidation>
    <dataValidation type="list" allowBlank="1" showInputMessage="1" showErrorMessage="1" sqref="H37">
      <formula1>ImpacResidual</formula1>
    </dataValidation>
    <dataValidation type="list" allowBlank="1" showInputMessage="1" showErrorMessage="1" sqref="H32">
      <formula1>ImpCorrup</formula1>
    </dataValidation>
    <dataValidation type="list" allowBlank="1" showInputMessage="1" showErrorMessage="1" sqref="O19">
      <formula1>valoraHS</formula1>
    </dataValidation>
    <dataValidation type="list" allowBlank="1" showInputMessage="1" showErrorMessage="1" sqref="F19">
      <formula1>ValoraHC</formula1>
    </dataValidation>
    <dataValidation type="list" allowBlank="1" showInputMessage="1" showErrorMessage="1" sqref="I16">
      <formula1>TipoImpacto</formula1>
    </dataValidation>
    <dataValidation type="list" errorStyle="information" allowBlank="1" showInputMessage="1" showErrorMessage="1" errorTitle="Clase de Riesgo" error="Seleccionar del Listado la Clase de riesgo, la descirpción de cada uno se puede visualizar como comentario en el título de ésta columna" promptTitle="Clase de Riesgo" prompt="Seleccionar del Listado la Clase de riesgo, la descirpción de cada uno se puede visualizar como comentario en el título de ésta columna" sqref="E12">
      <formula1>Riesgo</formula1>
    </dataValidation>
  </dataValidations>
  <hyperlinks>
    <hyperlink ref="F15:G15" location="Información!A41" display="Valoración de riesgos"/>
    <hyperlink ref="B16" location="Información!A2" display="Probabilidad"/>
    <hyperlink ref="F16" location="Información!A18" display="Información!A18"/>
    <hyperlink ref="B17" location="Información!A10" display="Impacto"/>
    <hyperlink ref="B19" location="Información!A41" display="Valoración de riesgos"/>
    <hyperlink ref="G19" location="Información!A41" display="Valoración de riesgos"/>
    <hyperlink ref="B32" location="Información!A2" display="Probabilidad"/>
    <hyperlink ref="F32" location="Información!A50" display="Impacto"/>
    <hyperlink ref="B35" location="Información!A80" display="Controles"/>
    <hyperlink ref="B37" location="Información!A2" display="Probabilidad"/>
    <hyperlink ref="F37" location="Información!D82" display="Impacto"/>
  </hyperlinks>
  <pageMargins left="0.31" right="0.17" top="0.74803149606299213" bottom="0.74803149606299213" header="0.31496062992125984" footer="0.31496062992125984"/>
  <pageSetup paperSize="14" fitToHeight="10" orientation="landscape"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pageSetUpPr fitToPage="1"/>
  </sheetPr>
  <dimension ref="A1:AP118"/>
  <sheetViews>
    <sheetView showGridLines="0" tabSelected="1" topLeftCell="R1" zoomScale="90" zoomScaleNormal="90" workbookViewId="0">
      <selection activeCell="AK65" sqref="AK65"/>
    </sheetView>
  </sheetViews>
  <sheetFormatPr baseColWidth="10" defaultColWidth="11.42578125" defaultRowHeight="15" zeroHeight="1" x14ac:dyDescent="0.25"/>
  <cols>
    <col min="1" max="1" width="13.28515625" style="87" customWidth="1"/>
    <col min="2" max="2" width="18" style="87" customWidth="1"/>
    <col min="3" max="3" width="3.7109375" style="87" bestFit="1" customWidth="1"/>
    <col min="4" max="4" width="19.42578125" style="87" customWidth="1"/>
    <col min="5" max="5" width="15.140625" style="87" customWidth="1"/>
    <col min="6" max="6" width="32" style="110" customWidth="1"/>
    <col min="7" max="7" width="22.42578125" style="110" customWidth="1"/>
    <col min="8" max="8" width="4.140625" style="87" customWidth="1"/>
    <col min="9" max="9" width="14.5703125" style="87" customWidth="1"/>
    <col min="10" max="10" width="3.42578125" style="87" customWidth="1"/>
    <col min="11" max="11" width="9.42578125" style="87" customWidth="1"/>
    <col min="12" max="13" width="11.42578125" style="87" customWidth="1"/>
    <col min="14" max="15" width="4.7109375" style="87" customWidth="1"/>
    <col min="16" max="16" width="9.7109375" style="163" customWidth="1"/>
    <col min="17" max="17" width="15.42578125" style="87" customWidth="1"/>
    <col min="18" max="18" width="6.5703125" style="87" customWidth="1"/>
    <col min="19" max="19" width="6" style="87" customWidth="1"/>
    <col min="20" max="20" width="11.42578125" style="87" customWidth="1"/>
    <col min="21" max="21" width="25.85546875" style="87" customWidth="1"/>
    <col min="22" max="22" width="10.42578125" style="87" bestFit="1" customWidth="1"/>
    <col min="23" max="23" width="10" style="87" bestFit="1" customWidth="1"/>
    <col min="24" max="25" width="4.85546875" style="87" customWidth="1"/>
    <col min="26" max="26" width="12.7109375" style="157" customWidth="1"/>
    <col min="27" max="27" width="10.140625" style="87" customWidth="1"/>
    <col min="28" max="28" width="19.7109375" style="87" customWidth="1"/>
    <col min="29" max="30" width="16.28515625" style="163" customWidth="1"/>
    <col min="31" max="31" width="27.5703125" style="87" customWidth="1"/>
    <col min="32" max="32" width="21.7109375" style="87" customWidth="1"/>
    <col min="33" max="33" width="23.85546875" style="87" customWidth="1"/>
    <col min="34" max="34" width="12.42578125" style="87" customWidth="1"/>
    <col min="35" max="36" width="11.42578125" style="87" customWidth="1"/>
    <col min="37" max="37" width="16" style="88" customWidth="1"/>
    <col min="38" max="38" width="10.140625" style="87" customWidth="1"/>
    <col min="39" max="39" width="17.140625" style="87" customWidth="1"/>
    <col min="40" max="40" width="14.7109375" style="87" customWidth="1"/>
    <col min="41" max="41" width="15.5703125" style="87" customWidth="1"/>
    <col min="42" max="42" width="23.28515625" style="89" customWidth="1"/>
    <col min="43" max="16384" width="11.42578125" style="89"/>
  </cols>
  <sheetData>
    <row r="1" spans="1:41" ht="15" customHeight="1" x14ac:dyDescent="0.25">
      <c r="B1" s="322"/>
      <c r="C1" s="323"/>
      <c r="D1" s="323"/>
      <c r="E1" s="323"/>
      <c r="F1" s="323"/>
      <c r="G1" s="323"/>
      <c r="H1" s="323"/>
      <c r="I1" s="323"/>
      <c r="J1" s="323"/>
      <c r="K1" s="323"/>
      <c r="L1" s="324"/>
      <c r="M1" s="331" t="s">
        <v>18</v>
      </c>
      <c r="N1" s="332"/>
      <c r="O1" s="332"/>
      <c r="P1" s="332"/>
      <c r="Q1" s="333"/>
      <c r="R1" s="334" t="s">
        <v>21</v>
      </c>
      <c r="S1" s="334"/>
      <c r="T1" s="334"/>
      <c r="U1" s="334"/>
      <c r="X1" s="163"/>
      <c r="Y1" s="163"/>
      <c r="Z1" s="87"/>
      <c r="AC1" s="87"/>
      <c r="AD1" s="87"/>
      <c r="AF1" s="88"/>
      <c r="AK1" s="89"/>
      <c r="AL1" s="89"/>
      <c r="AM1" s="89"/>
      <c r="AN1" s="89"/>
      <c r="AO1" s="89"/>
    </row>
    <row r="2" spans="1:41" x14ac:dyDescent="0.25">
      <c r="B2" s="322"/>
      <c r="C2" s="323"/>
      <c r="D2" s="323"/>
      <c r="E2" s="323"/>
      <c r="F2" s="323"/>
      <c r="G2" s="323"/>
      <c r="H2" s="323"/>
      <c r="I2" s="323"/>
      <c r="J2" s="323"/>
      <c r="K2" s="323"/>
      <c r="L2" s="324"/>
      <c r="M2" s="328" t="s">
        <v>24</v>
      </c>
      <c r="N2" s="329"/>
      <c r="O2" s="329"/>
      <c r="P2" s="329"/>
      <c r="Q2" s="330"/>
      <c r="R2" s="334" t="s">
        <v>22</v>
      </c>
      <c r="S2" s="334"/>
      <c r="T2" s="334"/>
      <c r="U2" s="334"/>
      <c r="X2" s="163"/>
      <c r="Y2" s="163"/>
      <c r="Z2" s="87"/>
      <c r="AC2" s="87"/>
      <c r="AD2" s="87"/>
      <c r="AF2" s="88"/>
      <c r="AK2" s="89"/>
      <c r="AL2" s="89"/>
      <c r="AM2" s="89"/>
      <c r="AN2" s="89"/>
      <c r="AO2" s="89"/>
    </row>
    <row r="3" spans="1:41" ht="22.5" customHeight="1" x14ac:dyDescent="0.25">
      <c r="B3" s="322"/>
      <c r="C3" s="323"/>
      <c r="D3" s="323"/>
      <c r="E3" s="323"/>
      <c r="F3" s="323"/>
      <c r="G3" s="323"/>
      <c r="H3" s="323"/>
      <c r="I3" s="323"/>
      <c r="J3" s="323"/>
      <c r="K3" s="323"/>
      <c r="L3" s="324"/>
      <c r="M3" s="328" t="s">
        <v>25</v>
      </c>
      <c r="N3" s="329"/>
      <c r="O3" s="329"/>
      <c r="P3" s="329"/>
      <c r="Q3" s="330"/>
      <c r="R3" s="334" t="s">
        <v>206</v>
      </c>
      <c r="S3" s="334"/>
      <c r="T3" s="334"/>
      <c r="U3" s="334"/>
      <c r="X3" s="163"/>
      <c r="Y3" s="163"/>
      <c r="Z3" s="87"/>
      <c r="AC3" s="87"/>
      <c r="AD3" s="87"/>
      <c r="AF3" s="88"/>
      <c r="AK3" s="89"/>
      <c r="AL3" s="89"/>
      <c r="AM3" s="89"/>
      <c r="AN3" s="89"/>
      <c r="AO3" s="89"/>
    </row>
    <row r="4" spans="1:41" x14ac:dyDescent="0.25">
      <c r="B4" s="325"/>
      <c r="C4" s="326"/>
      <c r="D4" s="326"/>
      <c r="E4" s="326"/>
      <c r="F4" s="326"/>
      <c r="G4" s="326"/>
      <c r="H4" s="326"/>
      <c r="I4" s="326"/>
      <c r="J4" s="326"/>
      <c r="K4" s="326"/>
      <c r="L4" s="327"/>
      <c r="M4" s="328" t="s">
        <v>26</v>
      </c>
      <c r="N4" s="329"/>
      <c r="O4" s="329"/>
      <c r="P4" s="329"/>
      <c r="Q4" s="330"/>
      <c r="R4" s="335" t="s">
        <v>19</v>
      </c>
      <c r="S4" s="335"/>
      <c r="T4" s="335"/>
      <c r="U4" s="335"/>
      <c r="X4" s="163"/>
      <c r="Y4" s="163"/>
      <c r="Z4" s="87"/>
      <c r="AC4" s="87"/>
      <c r="AD4" s="87"/>
      <c r="AF4" s="88"/>
      <c r="AK4" s="89"/>
      <c r="AL4" s="89"/>
      <c r="AM4" s="89"/>
      <c r="AN4" s="89"/>
      <c r="AO4" s="89"/>
    </row>
    <row r="5" spans="1:41" s="96" customFormat="1" ht="8.25" customHeight="1" x14ac:dyDescent="0.25">
      <c r="A5" s="85"/>
      <c r="B5" s="91"/>
      <c r="C5" s="91"/>
      <c r="D5" s="91"/>
      <c r="E5" s="91"/>
      <c r="F5" s="92"/>
      <c r="G5" s="92"/>
      <c r="H5" s="91"/>
      <c r="I5" s="91"/>
      <c r="J5" s="91"/>
      <c r="K5" s="91"/>
      <c r="L5" s="91"/>
      <c r="M5" s="93"/>
      <c r="N5" s="93"/>
      <c r="O5" s="93"/>
      <c r="P5" s="93"/>
      <c r="Q5" s="93"/>
      <c r="R5" s="94"/>
      <c r="S5" s="94"/>
      <c r="T5" s="94"/>
      <c r="U5" s="94"/>
      <c r="V5" s="90"/>
      <c r="W5" s="90"/>
      <c r="X5" s="85"/>
      <c r="Y5" s="85"/>
      <c r="Z5" s="156"/>
      <c r="AA5" s="85"/>
      <c r="AB5" s="85"/>
      <c r="AC5" s="112"/>
      <c r="AD5" s="173"/>
      <c r="AE5" s="85"/>
      <c r="AF5" s="85"/>
      <c r="AG5" s="85"/>
      <c r="AH5" s="85"/>
      <c r="AI5" s="85"/>
      <c r="AJ5" s="85"/>
      <c r="AK5" s="95"/>
      <c r="AL5" s="85"/>
      <c r="AM5" s="85"/>
      <c r="AN5" s="85"/>
      <c r="AO5" s="85"/>
    </row>
    <row r="6" spans="1:41" s="96" customFormat="1" ht="21" customHeight="1" x14ac:dyDescent="0.3">
      <c r="B6" s="164" t="s">
        <v>555</v>
      </c>
      <c r="C6" s="91"/>
      <c r="D6" s="97"/>
      <c r="E6" s="97"/>
      <c r="F6" s="98"/>
      <c r="G6" s="98"/>
      <c r="H6" s="97"/>
      <c r="I6" s="97"/>
      <c r="J6" s="97"/>
      <c r="K6" s="97"/>
      <c r="L6" s="97"/>
      <c r="M6" s="99"/>
      <c r="N6" s="99"/>
      <c r="O6" s="99"/>
      <c r="P6" s="99"/>
      <c r="Q6" s="100"/>
      <c r="R6" s="90"/>
      <c r="S6" s="90"/>
      <c r="T6" s="90"/>
      <c r="U6" s="90"/>
      <c r="V6" s="90"/>
      <c r="W6" s="90"/>
      <c r="X6" s="85"/>
      <c r="Y6" s="85"/>
      <c r="Z6" s="156"/>
      <c r="AA6" s="85"/>
      <c r="AB6" s="85"/>
      <c r="AC6" s="112"/>
      <c r="AD6" s="173"/>
      <c r="AE6" s="85"/>
      <c r="AF6" s="85"/>
      <c r="AG6" s="85"/>
      <c r="AH6" s="85"/>
      <c r="AI6" s="85"/>
      <c r="AJ6" s="85"/>
      <c r="AK6" s="95"/>
      <c r="AL6" s="85"/>
      <c r="AM6" s="85"/>
      <c r="AN6" s="85"/>
      <c r="AO6" s="85"/>
    </row>
    <row r="7" spans="1:41" ht="21.75" customHeight="1" x14ac:dyDescent="0.25">
      <c r="A7" s="300" t="s">
        <v>328</v>
      </c>
      <c r="B7" s="300" t="s">
        <v>1</v>
      </c>
      <c r="C7" s="300" t="s">
        <v>0</v>
      </c>
      <c r="D7" s="307" t="s">
        <v>13</v>
      </c>
      <c r="E7" s="308"/>
      <c r="F7" s="308"/>
      <c r="G7" s="309"/>
      <c r="H7" s="307" t="s">
        <v>160</v>
      </c>
      <c r="I7" s="308"/>
      <c r="J7" s="308"/>
      <c r="K7" s="308"/>
      <c r="L7" s="308"/>
      <c r="M7" s="309"/>
      <c r="N7" s="307" t="s">
        <v>3</v>
      </c>
      <c r="O7" s="308"/>
      <c r="P7" s="309"/>
      <c r="Q7" s="300" t="s">
        <v>4</v>
      </c>
      <c r="R7" s="303" t="s">
        <v>164</v>
      </c>
      <c r="S7" s="304"/>
      <c r="T7" s="304"/>
      <c r="U7" s="305"/>
      <c r="V7" s="305"/>
      <c r="W7" s="305"/>
      <c r="X7" s="305"/>
      <c r="Y7" s="305"/>
      <c r="Z7" s="305"/>
      <c r="AA7" s="305"/>
      <c r="AB7" s="305"/>
      <c r="AC7" s="305"/>
      <c r="AD7" s="174"/>
      <c r="AE7" s="300" t="s">
        <v>5</v>
      </c>
      <c r="AF7" s="300" t="s">
        <v>8</v>
      </c>
      <c r="AG7" s="300" t="s">
        <v>6</v>
      </c>
      <c r="AH7" s="300" t="s">
        <v>7</v>
      </c>
      <c r="AI7" s="300" t="s">
        <v>34</v>
      </c>
      <c r="AJ7" s="300" t="s">
        <v>35</v>
      </c>
      <c r="AK7" s="300" t="s">
        <v>161</v>
      </c>
      <c r="AL7" s="336" t="s">
        <v>189</v>
      </c>
      <c r="AM7" s="305"/>
      <c r="AN7" s="305"/>
      <c r="AO7" s="337"/>
    </row>
    <row r="8" spans="1:41" ht="21.75" customHeight="1" x14ac:dyDescent="0.25">
      <c r="A8" s="301"/>
      <c r="B8" s="301"/>
      <c r="C8" s="301"/>
      <c r="D8" s="310"/>
      <c r="E8" s="311"/>
      <c r="F8" s="311"/>
      <c r="G8" s="312"/>
      <c r="H8" s="310"/>
      <c r="I8" s="311"/>
      <c r="J8" s="311"/>
      <c r="K8" s="311"/>
      <c r="L8" s="311"/>
      <c r="M8" s="312"/>
      <c r="N8" s="310"/>
      <c r="O8" s="311"/>
      <c r="P8" s="312"/>
      <c r="Q8" s="301"/>
      <c r="R8" s="303" t="s">
        <v>163</v>
      </c>
      <c r="S8" s="304"/>
      <c r="T8" s="306"/>
      <c r="U8" s="340" t="s">
        <v>185</v>
      </c>
      <c r="V8" s="340"/>
      <c r="W8" s="340"/>
      <c r="X8" s="340"/>
      <c r="Y8" s="340"/>
      <c r="Z8" s="340"/>
      <c r="AA8" s="340"/>
      <c r="AB8" s="340"/>
      <c r="AC8" s="340"/>
      <c r="AD8" s="340"/>
      <c r="AE8" s="301"/>
      <c r="AF8" s="301"/>
      <c r="AG8" s="301"/>
      <c r="AH8" s="301"/>
      <c r="AI8" s="301"/>
      <c r="AJ8" s="301"/>
      <c r="AK8" s="301"/>
      <c r="AL8" s="316"/>
      <c r="AM8" s="317"/>
      <c r="AN8" s="317"/>
      <c r="AO8" s="318"/>
    </row>
    <row r="9" spans="1:41" ht="21.75" customHeight="1" x14ac:dyDescent="0.25">
      <c r="A9" s="301"/>
      <c r="B9" s="301"/>
      <c r="C9" s="301"/>
      <c r="D9" s="313"/>
      <c r="E9" s="314"/>
      <c r="F9" s="314"/>
      <c r="G9" s="315"/>
      <c r="H9" s="313"/>
      <c r="I9" s="314"/>
      <c r="J9" s="314"/>
      <c r="K9" s="314"/>
      <c r="L9" s="314"/>
      <c r="M9" s="315"/>
      <c r="N9" s="313"/>
      <c r="O9" s="314"/>
      <c r="P9" s="315"/>
      <c r="Q9" s="301"/>
      <c r="R9" s="303" t="s">
        <v>162</v>
      </c>
      <c r="S9" s="304"/>
      <c r="T9" s="306"/>
      <c r="U9" s="338" t="s">
        <v>194</v>
      </c>
      <c r="V9" s="316" t="s">
        <v>184</v>
      </c>
      <c r="W9" s="317"/>
      <c r="X9" s="317"/>
      <c r="Y9" s="317"/>
      <c r="Z9" s="318"/>
      <c r="AA9" s="340" t="s">
        <v>186</v>
      </c>
      <c r="AB9" s="340"/>
      <c r="AC9" s="340"/>
      <c r="AD9" s="340"/>
      <c r="AE9" s="301"/>
      <c r="AF9" s="301"/>
      <c r="AG9" s="301"/>
      <c r="AH9" s="301"/>
      <c r="AI9" s="301"/>
      <c r="AJ9" s="301"/>
      <c r="AK9" s="301"/>
      <c r="AL9" s="319" t="s">
        <v>190</v>
      </c>
      <c r="AM9" s="319" t="s">
        <v>188</v>
      </c>
      <c r="AN9" s="319" t="s">
        <v>191</v>
      </c>
      <c r="AO9" s="321" t="s">
        <v>192</v>
      </c>
    </row>
    <row r="10" spans="1:41" ht="58.5" x14ac:dyDescent="0.25">
      <c r="A10" s="302"/>
      <c r="B10" s="301"/>
      <c r="C10" s="301"/>
      <c r="D10" s="101" t="s">
        <v>12</v>
      </c>
      <c r="E10" s="101" t="s">
        <v>33</v>
      </c>
      <c r="F10" s="101" t="s">
        <v>2</v>
      </c>
      <c r="G10" s="101" t="s">
        <v>14</v>
      </c>
      <c r="H10" s="102" t="s">
        <v>9</v>
      </c>
      <c r="I10" s="101" t="s">
        <v>76</v>
      </c>
      <c r="J10" s="102" t="s">
        <v>10</v>
      </c>
      <c r="K10" s="101" t="s">
        <v>11</v>
      </c>
      <c r="L10" s="103" t="s">
        <v>105</v>
      </c>
      <c r="M10" s="103" t="s">
        <v>106</v>
      </c>
      <c r="N10" s="104" t="s">
        <v>9</v>
      </c>
      <c r="O10" s="104" t="s">
        <v>10</v>
      </c>
      <c r="P10" s="101" t="s">
        <v>11</v>
      </c>
      <c r="Q10" s="301"/>
      <c r="R10" s="105" t="s">
        <v>9</v>
      </c>
      <c r="S10" s="105" t="s">
        <v>10</v>
      </c>
      <c r="T10" s="106" t="s">
        <v>165</v>
      </c>
      <c r="U10" s="339"/>
      <c r="V10" s="106" t="s">
        <v>195</v>
      </c>
      <c r="W10" s="106" t="s">
        <v>199</v>
      </c>
      <c r="X10" s="105" t="s">
        <v>9</v>
      </c>
      <c r="Y10" s="105" t="s">
        <v>10</v>
      </c>
      <c r="Z10" s="111" t="s">
        <v>165</v>
      </c>
      <c r="AA10" s="175" t="s">
        <v>187</v>
      </c>
      <c r="AB10" s="175" t="s">
        <v>188</v>
      </c>
      <c r="AC10" s="175" t="s">
        <v>161</v>
      </c>
      <c r="AD10" s="175" t="s">
        <v>191</v>
      </c>
      <c r="AE10" s="301"/>
      <c r="AF10" s="301"/>
      <c r="AG10" s="301"/>
      <c r="AH10" s="301"/>
      <c r="AI10" s="301"/>
      <c r="AJ10" s="301"/>
      <c r="AK10" s="301"/>
      <c r="AL10" s="320"/>
      <c r="AM10" s="320"/>
      <c r="AN10" s="320"/>
      <c r="AO10" s="321"/>
    </row>
    <row r="11" spans="1:41" x14ac:dyDescent="0.25">
      <c r="A11" s="194" t="s">
        <v>638</v>
      </c>
      <c r="B11" s="194" t="s">
        <v>639</v>
      </c>
      <c r="C11" s="194" t="s">
        <v>640</v>
      </c>
      <c r="D11" s="194" t="s">
        <v>641</v>
      </c>
      <c r="E11" s="194" t="s">
        <v>642</v>
      </c>
      <c r="F11" s="194" t="s">
        <v>643</v>
      </c>
      <c r="G11" s="194" t="s">
        <v>644</v>
      </c>
      <c r="H11" s="194" t="s">
        <v>645</v>
      </c>
      <c r="I11" s="194" t="s">
        <v>646</v>
      </c>
      <c r="J11" s="194" t="s">
        <v>647</v>
      </c>
      <c r="K11" s="194" t="s">
        <v>648</v>
      </c>
      <c r="L11" s="194" t="s">
        <v>649</v>
      </c>
      <c r="M11" s="194" t="s">
        <v>650</v>
      </c>
      <c r="N11" s="194" t="s">
        <v>651</v>
      </c>
      <c r="O11" s="194" t="s">
        <v>652</v>
      </c>
      <c r="P11" s="194" t="s">
        <v>653</v>
      </c>
      <c r="Q11" s="194" t="s">
        <v>654</v>
      </c>
      <c r="R11" s="195" t="s">
        <v>655</v>
      </c>
      <c r="S11" s="195" t="s">
        <v>656</v>
      </c>
      <c r="T11" s="195" t="s">
        <v>657</v>
      </c>
      <c r="U11" s="195" t="s">
        <v>658</v>
      </c>
      <c r="V11" s="195" t="s">
        <v>659</v>
      </c>
      <c r="W11" s="195" t="s">
        <v>660</v>
      </c>
      <c r="X11" s="195" t="s">
        <v>661</v>
      </c>
      <c r="Y11" s="195" t="s">
        <v>662</v>
      </c>
      <c r="Z11" s="195" t="s">
        <v>663</v>
      </c>
      <c r="AA11" s="195" t="s">
        <v>664</v>
      </c>
      <c r="AB11" s="195" t="s">
        <v>665</v>
      </c>
      <c r="AC11" s="195" t="s">
        <v>666</v>
      </c>
      <c r="AD11" s="195" t="s">
        <v>667</v>
      </c>
      <c r="AE11" s="194" t="s">
        <v>668</v>
      </c>
      <c r="AF11" s="194" t="s">
        <v>669</v>
      </c>
      <c r="AG11" s="194" t="s">
        <v>670</v>
      </c>
      <c r="AH11" s="194" t="s">
        <v>671</v>
      </c>
      <c r="AI11" s="194" t="s">
        <v>672</v>
      </c>
      <c r="AJ11" s="194" t="s">
        <v>673</v>
      </c>
      <c r="AK11" s="194" t="s">
        <v>674</v>
      </c>
      <c r="AL11" s="195" t="s">
        <v>675</v>
      </c>
      <c r="AM11" s="195" t="s">
        <v>676</v>
      </c>
      <c r="AN11" s="195" t="s">
        <v>677</v>
      </c>
      <c r="AO11" s="195" t="s">
        <v>678</v>
      </c>
    </row>
    <row r="12" spans="1:41" s="107" customFormat="1" ht="66" customHeight="1" x14ac:dyDescent="0.25">
      <c r="A12" s="113" t="s">
        <v>327</v>
      </c>
      <c r="B12" s="114" t="s">
        <v>207</v>
      </c>
      <c r="C12" s="115">
        <v>1</v>
      </c>
      <c r="D12" s="188" t="s">
        <v>449</v>
      </c>
      <c r="E12" s="117" t="s">
        <v>27</v>
      </c>
      <c r="F12" s="116" t="s">
        <v>512</v>
      </c>
      <c r="G12" s="116" t="s">
        <v>312</v>
      </c>
      <c r="H12" s="115">
        <v>3</v>
      </c>
      <c r="I12" s="116" t="s">
        <v>313</v>
      </c>
      <c r="J12" s="115">
        <v>3</v>
      </c>
      <c r="K12" s="118" t="str">
        <f t="shared" ref="K12:K17" si="0">IF(H12&gt;0,VLOOKUP(VALUE(H12&amp;J12),calificacion,2,FALSE),"")</f>
        <v>ALTA</v>
      </c>
      <c r="L12" s="115">
        <v>45</v>
      </c>
      <c r="M12" s="115">
        <v>30</v>
      </c>
      <c r="N12" s="115">
        <v>3</v>
      </c>
      <c r="O12" s="115">
        <v>3</v>
      </c>
      <c r="P12" s="160" t="str">
        <f t="shared" ref="P12:P25" si="1">IF(AND(ISBLANK(L12),ISBLANK(M12))=TRUE,"",IF(N12&gt;0,VLOOKUP(VALUE(N12&amp;O12),calificacion,2,FALSE),""))</f>
        <v>ALTA</v>
      </c>
      <c r="Q12" s="119" t="str">
        <f t="shared" ref="Q12:Q25" si="2">IF(AND(ISBLANK(L12),ISBLANK(M12))=TRUE,"",VLOOKUP(P12,manejo,2,FALSE))</f>
        <v>Reducir el riesgo, Evitar, Compartir o Transferir</v>
      </c>
      <c r="R12" s="160"/>
      <c r="S12" s="160"/>
      <c r="T12" s="118" t="str">
        <f t="shared" ref="T12:T25" si="3">IF(S12&gt;0,VLOOKUP(R12*S12,ZonaRiesgoCorrup,3,FALSE),"")</f>
        <v/>
      </c>
      <c r="U12" s="125" t="str">
        <f t="shared" ref="U12:U25" si="4">IF(S12&gt;0,VLOOKUP(R12*S12,ZonaRiesgoCorrup2,4,FALSE),"")</f>
        <v/>
      </c>
      <c r="V12" s="120"/>
      <c r="W12" s="120"/>
      <c r="X12" s="160" t="str">
        <f t="shared" ref="X12:X25" si="5">IF(ISBLANK(W12)=TRUE,"",IF(AND(W12&gt;75,R12-2=0),R12-1,IF(AND(W12&gt;75,R12-2&gt;0),R12-2,IF(AND(W12&lt;76,W12&gt;50,R12-1&gt;0),R12-1,R12))))</f>
        <v/>
      </c>
      <c r="Y12" s="160" t="str">
        <f t="shared" ref="Y12:Y25" si="6">IF(ISBLANK(W12)=TRUE,"",IF(AND(S12=20,W12&gt;75),"5",IF(AND(S12=20,W12&gt;50,W12&lt;76),"10",IF(AND(S12=20,W12&lt;51),S12,IF(AND(S12=10,W12&gt;50),"5",S12)))))</f>
        <v/>
      </c>
      <c r="Z12" s="160" t="str">
        <f t="shared" ref="Z12:Z25" si="7">IFERROR(VLOOKUP(X12*Y12,ZonaRiesgoCorrup,3,FALSE),"")</f>
        <v/>
      </c>
      <c r="AA12" s="118"/>
      <c r="AB12" s="121"/>
      <c r="AC12" s="120"/>
      <c r="AD12" s="120"/>
      <c r="AE12" s="122" t="s">
        <v>208</v>
      </c>
      <c r="AF12" s="119" t="s">
        <v>386</v>
      </c>
      <c r="AG12" s="122" t="s">
        <v>348</v>
      </c>
      <c r="AH12" s="120" t="s">
        <v>387</v>
      </c>
      <c r="AI12" s="139">
        <v>43160</v>
      </c>
      <c r="AJ12" s="139">
        <v>43496</v>
      </c>
      <c r="AK12" s="122" t="s">
        <v>388</v>
      </c>
      <c r="AL12" s="124"/>
      <c r="AM12" s="124"/>
      <c r="AN12" s="124"/>
      <c r="AO12" s="124"/>
    </row>
    <row r="13" spans="1:41" s="107" customFormat="1" ht="95.25" customHeight="1" x14ac:dyDescent="0.25">
      <c r="A13" s="113" t="s">
        <v>327</v>
      </c>
      <c r="B13" s="114" t="s">
        <v>207</v>
      </c>
      <c r="C13" s="115">
        <v>2</v>
      </c>
      <c r="D13" s="188" t="s">
        <v>314</v>
      </c>
      <c r="E13" s="117" t="s">
        <v>29</v>
      </c>
      <c r="F13" s="116" t="s">
        <v>516</v>
      </c>
      <c r="G13" s="116" t="s">
        <v>514</v>
      </c>
      <c r="H13" s="115">
        <v>4</v>
      </c>
      <c r="I13" s="116" t="s">
        <v>75</v>
      </c>
      <c r="J13" s="115">
        <v>3</v>
      </c>
      <c r="K13" s="118" t="str">
        <f>IF(H13&gt;0,VLOOKUP(VALUE(H13&amp;J13),calificacion,2,FALSE),"")</f>
        <v>ALTA</v>
      </c>
      <c r="L13" s="115">
        <v>30</v>
      </c>
      <c r="M13" s="115">
        <v>25</v>
      </c>
      <c r="N13" s="115">
        <f>IF(AND(ISBLANK(L13),ISBLANK(M13))=TRUE,"",IF(AND(L13+M13&gt;75,H13-2=0),H13-1,IF(AND(L13+M13&gt;75,H13-2&gt;0),H13-2,IF(AND(L13+M13&lt;76,L13+M13&gt;50,H13-1&gt;0),H13-1,H13))))</f>
        <v>3</v>
      </c>
      <c r="O13" s="115">
        <f>IF(AND(ISBLANK(L13),ISBLANK(M13))=TRUE,"",IF(AND(L13+M13&gt;75,J13-2=0),J13-1,IF(AND(L13+M13&gt;75,J13-2&gt;0),J13-2,IF(AND(L13+M13&lt;76,L13+M13&gt;50,J13-1&gt;0),J13-1,J13))))</f>
        <v>2</v>
      </c>
      <c r="P13" s="160" t="str">
        <f>IF(AND(ISBLANK(L13),ISBLANK(M13))=TRUE,"",IF(N13&gt;0,VLOOKUP(VALUE(N13&amp;O13),calificacion,2,FALSE),""))</f>
        <v>MODERADA</v>
      </c>
      <c r="Q13" s="119" t="str">
        <f>IF(AND(ISBLANK(L13),ISBLANK(M13))=TRUE,"",VLOOKUP(P13,manejo,2,FALSE))</f>
        <v>Asumir el riesgo, Reducir el riesgo</v>
      </c>
      <c r="R13" s="160"/>
      <c r="S13" s="160"/>
      <c r="T13" s="118" t="str">
        <f>IF(S13&gt;0,VLOOKUP(R13*S13,ZonaRiesgoCorrup,3,FALSE),"")</f>
        <v/>
      </c>
      <c r="U13" s="125" t="str">
        <f>IF(S13&gt;0,VLOOKUP(R13*S13,ZonaRiesgoCorrup2,4,FALSE),"")</f>
        <v/>
      </c>
      <c r="V13" s="120"/>
      <c r="W13" s="120"/>
      <c r="X13" s="160" t="str">
        <f>IF(ISBLANK(W13)=TRUE,"",IF(AND(W13&gt;75,R13-2=0),R13-1,IF(AND(W13&gt;75,R13-2&gt;0),R13-2,IF(AND(W13&lt;76,W13&gt;50,R13-1&gt;0),R13-1,R13))))</f>
        <v/>
      </c>
      <c r="Y13" s="160" t="str">
        <f>IF(ISBLANK(W13)=TRUE,"",IF(AND(S13=20,W13&gt;75),"5",IF(AND(S13=20,W13&gt;50,W13&lt;76),"10",IF(AND(S13=20,W13&lt;51),S13,IF(AND(S13=10,W13&gt;50),"5",S13)))))</f>
        <v/>
      </c>
      <c r="Z13" s="160" t="str">
        <f>IFERROR(VLOOKUP(X13*Y13,ZonaRiesgoCorrup,3,FALSE),"")</f>
        <v/>
      </c>
      <c r="AA13" s="118"/>
      <c r="AB13" s="121"/>
      <c r="AC13" s="120"/>
      <c r="AD13" s="120"/>
      <c r="AE13" s="122" t="s">
        <v>581</v>
      </c>
      <c r="AF13" s="119" t="s">
        <v>315</v>
      </c>
      <c r="AG13" s="122" t="s">
        <v>348</v>
      </c>
      <c r="AH13" s="120" t="s">
        <v>387</v>
      </c>
      <c r="AI13" s="139">
        <v>43160</v>
      </c>
      <c r="AJ13" s="139">
        <v>43496</v>
      </c>
      <c r="AK13" s="122" t="s">
        <v>389</v>
      </c>
      <c r="AL13" s="124"/>
      <c r="AM13" s="124"/>
      <c r="AN13" s="124"/>
      <c r="AO13" s="124"/>
    </row>
    <row r="14" spans="1:41" s="107" customFormat="1" ht="114" customHeight="1" x14ac:dyDescent="0.25">
      <c r="A14" s="113" t="s">
        <v>455</v>
      </c>
      <c r="B14" s="114" t="s">
        <v>451</v>
      </c>
      <c r="C14" s="115">
        <v>3</v>
      </c>
      <c r="D14" s="188" t="s">
        <v>450</v>
      </c>
      <c r="E14" s="117" t="s">
        <v>75</v>
      </c>
      <c r="F14" s="116" t="s">
        <v>513</v>
      </c>
      <c r="G14" s="116" t="s">
        <v>577</v>
      </c>
      <c r="H14" s="115"/>
      <c r="I14" s="116"/>
      <c r="J14" s="115"/>
      <c r="K14" s="118"/>
      <c r="L14" s="115"/>
      <c r="M14" s="115"/>
      <c r="N14" s="115"/>
      <c r="O14" s="115"/>
      <c r="P14" s="160"/>
      <c r="Q14" s="119"/>
      <c r="R14" s="160">
        <v>2</v>
      </c>
      <c r="S14" s="160">
        <v>10</v>
      </c>
      <c r="T14" s="118" t="str">
        <f>IF(S14&gt;0,VLOOKUP(R14*S14,ZonaRiesgoCorrup,3,FALSE),"")</f>
        <v>20 Moderada</v>
      </c>
      <c r="U14" s="119" t="str">
        <f>IF(S14&gt;0,VLOOKUP(R14*S14,ZonaRiesgoCorrup2,4,FALSE),"")</f>
        <v>Deben tomarse las medidas necesarias para llevar los riesgos a la Zona de Riesgo Baja o eliminarlo</v>
      </c>
      <c r="V14" s="120" t="s">
        <v>196</v>
      </c>
      <c r="W14" s="120">
        <v>65</v>
      </c>
      <c r="X14" s="160">
        <v>1</v>
      </c>
      <c r="Y14" s="160" t="str">
        <f>IF(ISBLANK(W14)=TRUE,"",IF(AND(S14=20,W14&gt;75),"5",IF(AND(S14=20,W14&gt;50,W14&lt;76),"10",IF(AND(S14=20,W14&lt;51),S14,IF(AND(S14=10,W14&gt;50),"5",S14)))))</f>
        <v>5</v>
      </c>
      <c r="Z14" s="160" t="str">
        <f>IFERROR(VLOOKUP(X14*Y14,ZonaRiesgoCorrup,3,FALSE),"")</f>
        <v>5 Baja</v>
      </c>
      <c r="AA14" s="155" t="s">
        <v>575</v>
      </c>
      <c r="AB14" s="122" t="s">
        <v>384</v>
      </c>
      <c r="AC14" s="122" t="s">
        <v>558</v>
      </c>
      <c r="AD14" s="122" t="s">
        <v>591</v>
      </c>
      <c r="AE14" s="122"/>
      <c r="AF14" s="119"/>
      <c r="AG14" s="122"/>
      <c r="AH14" s="120"/>
      <c r="AI14" s="139"/>
      <c r="AJ14" s="139"/>
      <c r="AK14" s="122"/>
      <c r="AL14" s="155" t="s">
        <v>575</v>
      </c>
      <c r="AM14" s="124" t="s">
        <v>576</v>
      </c>
      <c r="AN14" s="124" t="s">
        <v>385</v>
      </c>
      <c r="AO14" s="124" t="s">
        <v>448</v>
      </c>
    </row>
    <row r="15" spans="1:41" s="107" customFormat="1" ht="95.25" customHeight="1" x14ac:dyDescent="0.25">
      <c r="A15" s="113" t="s">
        <v>327</v>
      </c>
      <c r="B15" s="114" t="s">
        <v>329</v>
      </c>
      <c r="C15" s="115">
        <v>4</v>
      </c>
      <c r="D15" s="188" t="s">
        <v>452</v>
      </c>
      <c r="E15" s="117" t="s">
        <v>29</v>
      </c>
      <c r="F15" s="116" t="s">
        <v>517</v>
      </c>
      <c r="G15" s="116" t="s">
        <v>515</v>
      </c>
      <c r="H15" s="115">
        <v>5</v>
      </c>
      <c r="I15" s="116" t="s">
        <v>350</v>
      </c>
      <c r="J15" s="115">
        <v>2</v>
      </c>
      <c r="K15" s="118" t="str">
        <f>IF(H15&gt;0,VLOOKUP(VALUE(H15&amp;J15),calificacion,2,FALSE),"")</f>
        <v>ALTA</v>
      </c>
      <c r="L15" s="115">
        <v>50</v>
      </c>
      <c r="M15" s="115">
        <v>10</v>
      </c>
      <c r="N15" s="115">
        <f>IF(AND(ISBLANK(L15),ISBLANK(M15))=TRUE,"",IF(AND(L15+M15&gt;75,H15-2=0),H15-1,IF(AND(L15+M15&gt;75,H15-2&gt;0),H15-2,IF(AND(L15+M15&lt;76,L15+M15&gt;50,H15-1&gt;0),H15-1,H15))))</f>
        <v>4</v>
      </c>
      <c r="O15" s="115">
        <f>IF(AND(ISBLANK(L15),ISBLANK(M15))=TRUE,"",IF(AND(L15+M15&gt;75,J15-2=0),J15-1,IF(AND(L15+M15&gt;75,J15-2&gt;0),J15-2,IF(AND(L15+M15&lt;76,L15+M15&gt;50,J15-1&gt;0),J15-1,J15))))</f>
        <v>1</v>
      </c>
      <c r="P15" s="160" t="str">
        <f>IF(AND(ISBLANK(L15),ISBLANK(M15))=TRUE,"",IF(N15&gt;0,VLOOKUP(VALUE(N15&amp;O15),calificacion,2,FALSE),""))</f>
        <v>MODERADA</v>
      </c>
      <c r="Q15" s="119" t="str">
        <f>IF(AND(ISBLANK(L15),ISBLANK(M15))=TRUE,"",VLOOKUP(P15,manejo,2,FALSE))</f>
        <v>Asumir el riesgo, Reducir el riesgo</v>
      </c>
      <c r="R15" s="160"/>
      <c r="S15" s="160"/>
      <c r="T15" s="118" t="str">
        <f>IF(S15&gt;0,VLOOKUP(R15*S15,ZonaRiesgoCorrup,3,FALSE),"")</f>
        <v/>
      </c>
      <c r="U15" s="125" t="str">
        <f>IF(S15&gt;0,VLOOKUP(R15*S15,ZonaRiesgoCorrup2,4,FALSE),"")</f>
        <v/>
      </c>
      <c r="V15" s="120"/>
      <c r="W15" s="120"/>
      <c r="X15" s="160" t="str">
        <f>IF(ISBLANK(W15)=TRUE,"",IF(AND(W15&gt;75,R15-2=0),R15-1,IF(AND(W15&gt;75,R15-2&gt;0),R15-2,IF(AND(W15&lt;76,W15&gt;50,R15-1&gt;0),R15-1,R15))))</f>
        <v/>
      </c>
      <c r="Y15" s="160" t="str">
        <f>IF(ISBLANK(W15)=TRUE,"",IF(AND(S15=20,W15&gt;75),"5",IF(AND(S15=20,W15&gt;50,W15&lt;76),"10",IF(AND(S15=20,W15&lt;51),S15,IF(AND(S15=10,W15&gt;50),"5",S15)))))</f>
        <v/>
      </c>
      <c r="Z15" s="160" t="str">
        <f>IFERROR(VLOOKUP(X15*Y15,ZonaRiesgoCorrup,3,FALSE),"")</f>
        <v/>
      </c>
      <c r="AA15" s="118"/>
      <c r="AB15" s="121"/>
      <c r="AC15" s="120"/>
      <c r="AD15" s="120"/>
      <c r="AE15" s="122" t="s">
        <v>453</v>
      </c>
      <c r="AF15" s="119" t="s">
        <v>454</v>
      </c>
      <c r="AG15" s="122" t="s">
        <v>604</v>
      </c>
      <c r="AH15" s="120" t="s">
        <v>266</v>
      </c>
      <c r="AI15" s="139">
        <v>43102</v>
      </c>
      <c r="AJ15" s="139">
        <v>43496</v>
      </c>
      <c r="AK15" s="122" t="s">
        <v>456</v>
      </c>
      <c r="AL15" s="124"/>
      <c r="AM15" s="124"/>
      <c r="AN15" s="124"/>
      <c r="AO15" s="124"/>
    </row>
    <row r="16" spans="1:41" s="107" customFormat="1" ht="75.75" customHeight="1" x14ac:dyDescent="0.25">
      <c r="A16" s="113" t="s">
        <v>455</v>
      </c>
      <c r="B16" s="114" t="s">
        <v>329</v>
      </c>
      <c r="C16" s="115">
        <v>5</v>
      </c>
      <c r="D16" s="188" t="s">
        <v>574</v>
      </c>
      <c r="E16" s="116" t="s">
        <v>332</v>
      </c>
      <c r="F16" s="116" t="s">
        <v>556</v>
      </c>
      <c r="G16" s="116" t="s">
        <v>333</v>
      </c>
      <c r="H16" s="115"/>
      <c r="I16" s="116"/>
      <c r="J16" s="115"/>
      <c r="K16" s="118" t="str">
        <f t="shared" si="0"/>
        <v/>
      </c>
      <c r="L16" s="115"/>
      <c r="M16" s="115"/>
      <c r="N16" s="115" t="str">
        <f t="shared" ref="N16:N25" si="8">IF(AND(ISBLANK(L16),ISBLANK(M16))=TRUE,"",IF(AND(L16+M16&gt;75,H16-2=0),H16-1,IF(AND(L16+M16&gt;75,H16-2&gt;0),H16-2,IF(AND(L16+M16&lt;76,L16+M16&gt;50,H16-1&gt;0),H16-1,H16))))</f>
        <v/>
      </c>
      <c r="O16" s="115" t="str">
        <f t="shared" ref="O16:O25" si="9">IF(AND(ISBLANK(L16),ISBLANK(M16))=TRUE,"",IF(AND(L16+M16&gt;75,J16-2=0),J16-1,IF(AND(L16+M16&gt;75,J16-2&gt;0),J16-2,IF(AND(L16+M16&lt;76,L16+M16&gt;50,J16-1&gt;0),J16-1,J16))))</f>
        <v/>
      </c>
      <c r="P16" s="160" t="str">
        <f t="shared" si="1"/>
        <v/>
      </c>
      <c r="Q16" s="119" t="str">
        <f t="shared" si="2"/>
        <v/>
      </c>
      <c r="R16" s="160">
        <v>4</v>
      </c>
      <c r="S16" s="160">
        <v>10</v>
      </c>
      <c r="T16" s="118" t="str">
        <f t="shared" si="3"/>
        <v>40 Alta</v>
      </c>
      <c r="U16" s="119" t="str">
        <f t="shared" si="4"/>
        <v>Deben tomarse las medidas necesarias para llevar los riesgos a la Zona de Riesgo Moderada, Baja o eliminarlo</v>
      </c>
      <c r="V16" s="120" t="s">
        <v>196</v>
      </c>
      <c r="W16" s="120">
        <v>10</v>
      </c>
      <c r="X16" s="160">
        <f t="shared" si="5"/>
        <v>4</v>
      </c>
      <c r="Y16" s="160">
        <f t="shared" si="6"/>
        <v>10</v>
      </c>
      <c r="Z16" s="160" t="str">
        <f t="shared" si="7"/>
        <v>40 Alta</v>
      </c>
      <c r="AA16" s="124" t="s">
        <v>518</v>
      </c>
      <c r="AB16" s="122" t="s">
        <v>330</v>
      </c>
      <c r="AC16" s="120" t="s">
        <v>334</v>
      </c>
      <c r="AD16" s="176" t="s">
        <v>582</v>
      </c>
      <c r="AE16" s="122"/>
      <c r="AF16" s="119"/>
      <c r="AG16" s="122"/>
      <c r="AH16" s="120"/>
      <c r="AI16" s="139"/>
      <c r="AJ16" s="139"/>
      <c r="AK16" s="122"/>
      <c r="AL16" s="123">
        <v>43266</v>
      </c>
      <c r="AM16" s="124" t="s">
        <v>557</v>
      </c>
      <c r="AN16" s="124" t="s">
        <v>385</v>
      </c>
      <c r="AO16" s="124" t="s">
        <v>425</v>
      </c>
    </row>
    <row r="17" spans="1:42" s="107" customFormat="1" ht="33.75" customHeight="1" x14ac:dyDescent="0.25">
      <c r="A17" s="179" t="s">
        <v>327</v>
      </c>
      <c r="B17" s="179" t="s">
        <v>213</v>
      </c>
      <c r="C17" s="185">
        <v>6</v>
      </c>
      <c r="D17" s="356" t="s">
        <v>520</v>
      </c>
      <c r="E17" s="275" t="s">
        <v>287</v>
      </c>
      <c r="F17" s="275" t="s">
        <v>519</v>
      </c>
      <c r="G17" s="275" t="s">
        <v>288</v>
      </c>
      <c r="H17" s="259">
        <v>3</v>
      </c>
      <c r="I17" s="275" t="s">
        <v>289</v>
      </c>
      <c r="J17" s="259">
        <v>2</v>
      </c>
      <c r="K17" s="261" t="str">
        <f t="shared" si="0"/>
        <v>MODERADA</v>
      </c>
      <c r="L17" s="259">
        <v>45</v>
      </c>
      <c r="M17" s="259">
        <v>20</v>
      </c>
      <c r="N17" s="259">
        <f t="shared" si="8"/>
        <v>2</v>
      </c>
      <c r="O17" s="259">
        <f t="shared" si="9"/>
        <v>1</v>
      </c>
      <c r="P17" s="261" t="str">
        <f t="shared" si="1"/>
        <v>BAJA</v>
      </c>
      <c r="Q17" s="349" t="str">
        <f t="shared" si="2"/>
        <v>Asumir el riesgo</v>
      </c>
      <c r="R17" s="261"/>
      <c r="S17" s="261"/>
      <c r="T17" s="261" t="str">
        <f t="shared" si="3"/>
        <v/>
      </c>
      <c r="U17" s="269" t="str">
        <f t="shared" si="4"/>
        <v/>
      </c>
      <c r="V17" s="269"/>
      <c r="W17" s="269"/>
      <c r="X17" s="261" t="str">
        <f t="shared" si="5"/>
        <v/>
      </c>
      <c r="Y17" s="261" t="str">
        <f t="shared" si="6"/>
        <v/>
      </c>
      <c r="Z17" s="261" t="str">
        <f t="shared" si="7"/>
        <v/>
      </c>
      <c r="AA17" s="261"/>
      <c r="AB17" s="261"/>
      <c r="AC17" s="269"/>
      <c r="AD17" s="269"/>
      <c r="AE17" s="291" t="s">
        <v>391</v>
      </c>
      <c r="AF17" s="295" t="s">
        <v>354</v>
      </c>
      <c r="AG17" s="122" t="s">
        <v>578</v>
      </c>
      <c r="AH17" s="295" t="s">
        <v>284</v>
      </c>
      <c r="AI17" s="343">
        <v>43102</v>
      </c>
      <c r="AJ17" s="343">
        <v>43220</v>
      </c>
      <c r="AK17" s="291" t="s">
        <v>392</v>
      </c>
      <c r="AL17" s="291"/>
      <c r="AM17" s="291"/>
      <c r="AN17" s="291"/>
      <c r="AO17" s="291"/>
    </row>
    <row r="18" spans="1:42" s="107" customFormat="1" ht="36" x14ac:dyDescent="0.25">
      <c r="A18" s="179" t="s">
        <v>327</v>
      </c>
      <c r="B18" s="179" t="s">
        <v>213</v>
      </c>
      <c r="C18" s="185">
        <v>6</v>
      </c>
      <c r="D18" s="357"/>
      <c r="E18" s="297"/>
      <c r="F18" s="297"/>
      <c r="G18" s="297"/>
      <c r="H18" s="353"/>
      <c r="I18" s="297"/>
      <c r="J18" s="353"/>
      <c r="K18" s="354"/>
      <c r="L18" s="353"/>
      <c r="M18" s="353"/>
      <c r="N18" s="353"/>
      <c r="O18" s="353"/>
      <c r="P18" s="354"/>
      <c r="Q18" s="355"/>
      <c r="R18" s="260"/>
      <c r="S18" s="260"/>
      <c r="T18" s="260"/>
      <c r="U18" s="260"/>
      <c r="V18" s="260"/>
      <c r="W18" s="260"/>
      <c r="X18" s="260"/>
      <c r="Y18" s="260"/>
      <c r="Z18" s="260"/>
      <c r="AA18" s="260"/>
      <c r="AB18" s="260"/>
      <c r="AC18" s="260"/>
      <c r="AD18" s="260"/>
      <c r="AE18" s="341"/>
      <c r="AF18" s="342"/>
      <c r="AG18" s="122" t="s">
        <v>579</v>
      </c>
      <c r="AH18" s="342"/>
      <c r="AI18" s="344"/>
      <c r="AJ18" s="344"/>
      <c r="AK18" s="341"/>
      <c r="AL18" s="267"/>
      <c r="AM18" s="267"/>
      <c r="AN18" s="267"/>
      <c r="AO18" s="267"/>
    </row>
    <row r="19" spans="1:42" s="107" customFormat="1" ht="113.25" customHeight="1" x14ac:dyDescent="0.25">
      <c r="A19" s="113" t="s">
        <v>327</v>
      </c>
      <c r="B19" s="114" t="s">
        <v>209</v>
      </c>
      <c r="C19" s="115">
        <v>7</v>
      </c>
      <c r="D19" s="189" t="s">
        <v>457</v>
      </c>
      <c r="E19" s="126" t="s">
        <v>332</v>
      </c>
      <c r="F19" s="126" t="s">
        <v>458</v>
      </c>
      <c r="G19" s="126" t="s">
        <v>390</v>
      </c>
      <c r="H19" s="115">
        <v>1</v>
      </c>
      <c r="I19" s="116" t="s">
        <v>445</v>
      </c>
      <c r="J19" s="115">
        <v>3</v>
      </c>
      <c r="K19" s="118" t="str">
        <f t="shared" ref="K19" si="10">IF(H19&gt;0,VLOOKUP(VALUE(H19&amp;J19),calificacion,2,FALSE),"")</f>
        <v>MODERADA</v>
      </c>
      <c r="L19" s="115">
        <v>55</v>
      </c>
      <c r="M19" s="115">
        <v>40</v>
      </c>
      <c r="N19" s="115">
        <f t="shared" ref="N19" si="11">IF(AND(ISBLANK(L19),ISBLANK(M19))=TRUE,"",IF(AND(L19+M19&gt;75,H19-2=0),H19-1,IF(AND(L19+M19&gt;75,H19-2&gt;0),H19-2,IF(AND(L19+M19&lt;76,L19+M19&gt;50,H19-1&gt;0),H19-1,H19))))</f>
        <v>1</v>
      </c>
      <c r="O19" s="115">
        <f t="shared" ref="O19" si="12">IF(AND(ISBLANK(L19),ISBLANK(M19))=TRUE,"",IF(AND(L19+M19&gt;75,J19-2=0),J19-1,IF(AND(L19+M19&gt;75,J19-2&gt;0),J19-2,IF(AND(L19+M19&lt;76,L19+M19&gt;50,J19-1&gt;0),J19-1,J19))))</f>
        <v>1</v>
      </c>
      <c r="P19" s="160" t="str">
        <f t="shared" ref="P19" si="13">IF(AND(ISBLANK(L19),ISBLANK(M19))=TRUE,"",IF(N19&gt;0,VLOOKUP(VALUE(N19&amp;O19),calificacion,2,FALSE),""))</f>
        <v>BAJA</v>
      </c>
      <c r="Q19" s="119" t="str">
        <f t="shared" ref="Q19" si="14">IF(AND(ISBLANK(L19),ISBLANK(M19))=TRUE,"",VLOOKUP(P19,manejo,2,FALSE))</f>
        <v>Asumir el riesgo</v>
      </c>
      <c r="R19" s="160"/>
      <c r="S19" s="160"/>
      <c r="T19" s="118" t="str">
        <f t="shared" ref="T19" si="15">IF(S19&gt;0,VLOOKUP(R19*S19,ZonaRiesgoCorrup,3,FALSE),"")</f>
        <v/>
      </c>
      <c r="U19" s="119" t="str">
        <f t="shared" ref="U19" si="16">IF(S19&gt;0,VLOOKUP(R19*S19,ZonaRiesgoCorrup2,4,FALSE),"")</f>
        <v/>
      </c>
      <c r="V19" s="120"/>
      <c r="W19" s="120"/>
      <c r="X19" s="160" t="str">
        <f t="shared" ref="X19" si="17">IF(ISBLANK(W19)=TRUE,"",IF(AND(W19&gt;75,R19-2=0),R19-1,IF(AND(W19&gt;75,R19-2&gt;0),R19-2,IF(AND(W19&lt;76,W19&gt;50,R19-1&gt;0),R19-1,R19))))</f>
        <v/>
      </c>
      <c r="Y19" s="160" t="str">
        <f t="shared" ref="Y19" si="18">IF(ISBLANK(W19)=TRUE,"",IF(AND(S19=20,W19&gt;75),"5",IF(AND(S19=20,W19&gt;50,W19&lt;76),"10",IF(AND(S19=20,W19&lt;51),S19,IF(AND(S19=10,W19&gt;50),"5",S19)))))</f>
        <v/>
      </c>
      <c r="Z19" s="160" t="str">
        <f t="shared" ref="Z19" si="19">IFERROR(VLOOKUP(X19*Y19,ZonaRiesgoCorrup,3,FALSE),"")</f>
        <v/>
      </c>
      <c r="AA19" s="124"/>
      <c r="AB19" s="121"/>
      <c r="AC19" s="120"/>
      <c r="AD19" s="120"/>
      <c r="AE19" s="122" t="s">
        <v>459</v>
      </c>
      <c r="AF19" s="122" t="s">
        <v>446</v>
      </c>
      <c r="AG19" s="122" t="s">
        <v>580</v>
      </c>
      <c r="AH19" s="120" t="s">
        <v>284</v>
      </c>
      <c r="AI19" s="139">
        <v>43102</v>
      </c>
      <c r="AJ19" s="139">
        <v>43217</v>
      </c>
      <c r="AK19" s="122" t="s">
        <v>447</v>
      </c>
      <c r="AL19" s="124"/>
      <c r="AM19" s="124"/>
      <c r="AN19" s="124"/>
      <c r="AO19" s="124"/>
      <c r="AP19" s="187"/>
    </row>
    <row r="20" spans="1:42" s="107" customFormat="1" ht="199.5" customHeight="1" x14ac:dyDescent="0.25">
      <c r="A20" s="113" t="s">
        <v>327</v>
      </c>
      <c r="B20" s="114" t="s">
        <v>212</v>
      </c>
      <c r="C20" s="115">
        <v>8</v>
      </c>
      <c r="D20" s="188" t="s">
        <v>460</v>
      </c>
      <c r="E20" s="116" t="s">
        <v>351</v>
      </c>
      <c r="F20" s="116" t="s">
        <v>566</v>
      </c>
      <c r="G20" s="116" t="s">
        <v>401</v>
      </c>
      <c r="H20" s="115">
        <v>5</v>
      </c>
      <c r="I20" s="116" t="s">
        <v>74</v>
      </c>
      <c r="J20" s="115">
        <v>5</v>
      </c>
      <c r="K20" s="118" t="s">
        <v>39</v>
      </c>
      <c r="L20" s="115">
        <v>15</v>
      </c>
      <c r="M20" s="115">
        <v>15</v>
      </c>
      <c r="N20" s="115">
        <f t="shared" si="8"/>
        <v>5</v>
      </c>
      <c r="O20" s="115">
        <f t="shared" si="9"/>
        <v>5</v>
      </c>
      <c r="P20" s="160" t="str">
        <f t="shared" si="1"/>
        <v>EXTREMA</v>
      </c>
      <c r="Q20" s="119" t="str">
        <f t="shared" si="2"/>
        <v>Reducir el riesgo, Evitar, Compartir o Transferir</v>
      </c>
      <c r="R20" s="160"/>
      <c r="S20" s="160"/>
      <c r="T20" s="118" t="str">
        <f t="shared" si="3"/>
        <v/>
      </c>
      <c r="U20" s="125" t="str">
        <f t="shared" si="4"/>
        <v/>
      </c>
      <c r="V20" s="120"/>
      <c r="W20" s="120"/>
      <c r="X20" s="160" t="str">
        <f t="shared" si="5"/>
        <v/>
      </c>
      <c r="Y20" s="160" t="str">
        <f t="shared" si="6"/>
        <v/>
      </c>
      <c r="Z20" s="160" t="str">
        <f t="shared" si="7"/>
        <v/>
      </c>
      <c r="AA20" s="118"/>
      <c r="AB20" s="121"/>
      <c r="AC20" s="120"/>
      <c r="AD20" s="120"/>
      <c r="AE20" s="122" t="s">
        <v>355</v>
      </c>
      <c r="AF20" s="119" t="s">
        <v>279</v>
      </c>
      <c r="AG20" s="122" t="s">
        <v>592</v>
      </c>
      <c r="AH20" s="120" t="s">
        <v>266</v>
      </c>
      <c r="AI20" s="139">
        <v>43102</v>
      </c>
      <c r="AJ20" s="139">
        <v>43496</v>
      </c>
      <c r="AK20" s="122" t="s">
        <v>404</v>
      </c>
      <c r="AL20" s="124"/>
      <c r="AM20" s="124"/>
      <c r="AN20" s="124"/>
      <c r="AO20" s="124"/>
    </row>
    <row r="21" spans="1:42" s="107" customFormat="1" ht="132.75" customHeight="1" x14ac:dyDescent="0.25">
      <c r="A21" s="113" t="s">
        <v>455</v>
      </c>
      <c r="B21" s="114" t="s">
        <v>212</v>
      </c>
      <c r="C21" s="115">
        <v>9</v>
      </c>
      <c r="D21" s="188" t="s">
        <v>565</v>
      </c>
      <c r="E21" s="116" t="s">
        <v>272</v>
      </c>
      <c r="F21" s="116" t="s">
        <v>567</v>
      </c>
      <c r="G21" s="116" t="s">
        <v>569</v>
      </c>
      <c r="H21" s="115">
        <v>3</v>
      </c>
      <c r="I21" s="116" t="s">
        <v>568</v>
      </c>
      <c r="J21" s="115"/>
      <c r="K21" s="118"/>
      <c r="L21" s="115"/>
      <c r="M21" s="115"/>
      <c r="N21" s="115"/>
      <c r="O21" s="115"/>
      <c r="P21" s="160" t="str">
        <f t="shared" si="1"/>
        <v/>
      </c>
      <c r="Q21" s="119"/>
      <c r="R21" s="160">
        <v>3</v>
      </c>
      <c r="S21" s="160">
        <v>10</v>
      </c>
      <c r="T21" s="118" t="str">
        <f t="shared" si="3"/>
        <v>30 Alta</v>
      </c>
      <c r="U21" s="119" t="str">
        <f t="shared" ref="U21" si="20">IF(S21&gt;0,VLOOKUP(R21*S21,ZonaRiesgoCorrup2,4,FALSE),"")</f>
        <v>Deben tomarse las medidas necesarias para llevar los riesgos a la Zona de Riesgo Moderada, Baja o eliminarlo</v>
      </c>
      <c r="V21" s="120" t="s">
        <v>196</v>
      </c>
      <c r="W21" s="120">
        <v>0</v>
      </c>
      <c r="X21" s="160">
        <v>2</v>
      </c>
      <c r="Y21" s="160">
        <f t="shared" ref="Y21" si="21">IF(ISBLANK(W21)=TRUE,"",IF(AND(S21=20,W21&gt;75),"5",IF(AND(S21=20,W21&gt;50,W21&lt;76),"10",IF(AND(S21=20,W21&lt;51),S21,IF(AND(S21=10,W21&gt;50),"5",S21)))))</f>
        <v>10</v>
      </c>
      <c r="Z21" s="160" t="str">
        <f t="shared" ref="Z21" si="22">IFERROR(VLOOKUP(X21*Y21,ZonaRiesgoCorrup,3,FALSE),"")</f>
        <v>20 Moderada</v>
      </c>
      <c r="AA21" s="124" t="s">
        <v>443</v>
      </c>
      <c r="AB21" s="122" t="s">
        <v>570</v>
      </c>
      <c r="AC21" s="120" t="s">
        <v>571</v>
      </c>
      <c r="AD21" s="120" t="s">
        <v>583</v>
      </c>
      <c r="AE21" s="122"/>
      <c r="AF21" s="119"/>
      <c r="AG21" s="122"/>
      <c r="AH21" s="120"/>
      <c r="AI21" s="139"/>
      <c r="AJ21" s="139"/>
      <c r="AK21" s="122"/>
      <c r="AL21" s="124" t="s">
        <v>443</v>
      </c>
      <c r="AM21" s="124" t="s">
        <v>572</v>
      </c>
      <c r="AN21" s="124" t="s">
        <v>592</v>
      </c>
      <c r="AO21" s="124" t="s">
        <v>573</v>
      </c>
    </row>
    <row r="22" spans="1:42" s="107" customFormat="1" ht="102.75" customHeight="1" x14ac:dyDescent="0.25">
      <c r="A22" s="113" t="s">
        <v>327</v>
      </c>
      <c r="B22" s="114" t="s">
        <v>212</v>
      </c>
      <c r="C22" s="115">
        <v>10</v>
      </c>
      <c r="D22" s="188" t="s">
        <v>402</v>
      </c>
      <c r="E22" s="116" t="s">
        <v>351</v>
      </c>
      <c r="F22" s="116" t="s">
        <v>521</v>
      </c>
      <c r="G22" s="116" t="s">
        <v>403</v>
      </c>
      <c r="H22" s="115">
        <v>5</v>
      </c>
      <c r="I22" s="116" t="s">
        <v>75</v>
      </c>
      <c r="J22" s="115">
        <v>5</v>
      </c>
      <c r="K22" s="118" t="s">
        <v>39</v>
      </c>
      <c r="L22" s="115">
        <v>15</v>
      </c>
      <c r="M22" s="115">
        <v>0</v>
      </c>
      <c r="N22" s="115">
        <f t="shared" ref="N22" si="23">IF(AND(ISBLANK(L22),ISBLANK(M22))=TRUE,"",IF(AND(L22+M22&gt;75,H22-2=0),H22-1,IF(AND(L22+M22&gt;75,H22-2&gt;0),H22-2,IF(AND(L22+M22&lt;76,L22+M22&gt;50,H22-1&gt;0),H22-1,H22))))</f>
        <v>5</v>
      </c>
      <c r="O22" s="115">
        <f t="shared" ref="O22" si="24">IF(AND(ISBLANK(L22),ISBLANK(M22))=TRUE,"",IF(AND(L22+M22&gt;75,J22-2=0),J22-1,IF(AND(L22+M22&gt;75,J22-2&gt;0),J22-2,IF(AND(L22+M22&lt;76,L22+M22&gt;50,J22-1&gt;0),J22-1,J22))))</f>
        <v>5</v>
      </c>
      <c r="P22" s="160" t="str">
        <f t="shared" ref="P22" si="25">IF(AND(ISBLANK(L22),ISBLANK(M22))=TRUE,"",IF(N22&gt;0,VLOOKUP(VALUE(N22&amp;O22),calificacion,2,FALSE),""))</f>
        <v>EXTREMA</v>
      </c>
      <c r="Q22" s="119" t="str">
        <f t="shared" ref="Q22" si="26">IF(AND(ISBLANK(L22),ISBLANK(M22))=TRUE,"",VLOOKUP(P22,manejo,2,FALSE))</f>
        <v>Reducir el riesgo, Evitar, Compartir o Transferir</v>
      </c>
      <c r="R22" s="160"/>
      <c r="S22" s="160"/>
      <c r="T22" s="118" t="str">
        <f t="shared" ref="T22" si="27">IF(S22&gt;0,VLOOKUP(R22*S22,ZonaRiesgoCorrup,3,FALSE),"")</f>
        <v/>
      </c>
      <c r="U22" s="125" t="str">
        <f t="shared" ref="U22" si="28">IF(S22&gt;0,VLOOKUP(R22*S22,ZonaRiesgoCorrup2,4,FALSE),"")</f>
        <v/>
      </c>
      <c r="V22" s="120"/>
      <c r="W22" s="120"/>
      <c r="X22" s="160" t="str">
        <f t="shared" ref="X22" si="29">IF(ISBLANK(W22)=TRUE,"",IF(AND(W22&gt;75,R22-2=0),R22-1,IF(AND(W22&gt;75,R22-2&gt;0),R22-2,IF(AND(W22&lt;76,W22&gt;50,R22-1&gt;0),R22-1,R22))))</f>
        <v/>
      </c>
      <c r="Y22" s="160" t="str">
        <f t="shared" ref="Y22" si="30">IF(ISBLANK(W22)=TRUE,"",IF(AND(S22=20,W22&gt;75),"5",IF(AND(S22=20,W22&gt;50,W22&lt;76),"10",IF(AND(S22=20,W22&lt;51),S22,IF(AND(S22=10,W22&gt;50),"5",S22)))))</f>
        <v/>
      </c>
      <c r="Z22" s="160" t="str">
        <f t="shared" ref="Z22" si="31">IFERROR(VLOOKUP(X22*Y22,ZonaRiesgoCorrup,3,FALSE),"")</f>
        <v/>
      </c>
      <c r="AA22" s="118"/>
      <c r="AB22" s="121"/>
      <c r="AC22" s="120"/>
      <c r="AD22" s="120"/>
      <c r="AE22" s="122" t="s">
        <v>522</v>
      </c>
      <c r="AF22" s="119" t="s">
        <v>405</v>
      </c>
      <c r="AG22" s="122" t="s">
        <v>605</v>
      </c>
      <c r="AH22" s="120" t="s">
        <v>387</v>
      </c>
      <c r="AI22" s="139">
        <v>43102</v>
      </c>
      <c r="AJ22" s="139">
        <v>43496</v>
      </c>
      <c r="AK22" s="122" t="s">
        <v>406</v>
      </c>
      <c r="AL22" s="124"/>
      <c r="AM22" s="124"/>
      <c r="AN22" s="124"/>
      <c r="AO22" s="124"/>
    </row>
    <row r="23" spans="1:42" s="107" customFormat="1" ht="90" x14ac:dyDescent="0.25">
      <c r="A23" s="113" t="s">
        <v>327</v>
      </c>
      <c r="B23" s="114" t="s">
        <v>280</v>
      </c>
      <c r="C23" s="115">
        <v>11</v>
      </c>
      <c r="D23" s="188" t="s">
        <v>407</v>
      </c>
      <c r="E23" s="116" t="s">
        <v>408</v>
      </c>
      <c r="F23" s="127" t="s">
        <v>523</v>
      </c>
      <c r="G23" s="116" t="s">
        <v>409</v>
      </c>
      <c r="H23" s="115">
        <v>4</v>
      </c>
      <c r="I23" s="116" t="s">
        <v>360</v>
      </c>
      <c r="J23" s="115">
        <v>2</v>
      </c>
      <c r="K23" s="118" t="s">
        <v>38</v>
      </c>
      <c r="L23" s="115">
        <v>0</v>
      </c>
      <c r="M23" s="115">
        <v>0</v>
      </c>
      <c r="N23" s="115">
        <f t="shared" si="8"/>
        <v>4</v>
      </c>
      <c r="O23" s="115">
        <f t="shared" si="9"/>
        <v>2</v>
      </c>
      <c r="P23" s="160" t="str">
        <f t="shared" si="1"/>
        <v>ALTA</v>
      </c>
      <c r="Q23" s="119" t="str">
        <f t="shared" si="2"/>
        <v>Reducir el riesgo, Evitar, Compartir o Transferir</v>
      </c>
      <c r="R23" s="160"/>
      <c r="S23" s="160"/>
      <c r="T23" s="118" t="str">
        <f t="shared" si="3"/>
        <v/>
      </c>
      <c r="U23" s="125" t="str">
        <f t="shared" si="4"/>
        <v/>
      </c>
      <c r="V23" s="120"/>
      <c r="W23" s="120"/>
      <c r="X23" s="160" t="str">
        <f t="shared" si="5"/>
        <v/>
      </c>
      <c r="Y23" s="160" t="str">
        <f t="shared" si="6"/>
        <v/>
      </c>
      <c r="Z23" s="160" t="str">
        <f t="shared" si="7"/>
        <v/>
      </c>
      <c r="AA23" s="118"/>
      <c r="AB23" s="121"/>
      <c r="AC23" s="120"/>
      <c r="AD23" s="120"/>
      <c r="AE23" s="122" t="s">
        <v>559</v>
      </c>
      <c r="AF23" s="122" t="s">
        <v>410</v>
      </c>
      <c r="AG23" s="122" t="s">
        <v>606</v>
      </c>
      <c r="AH23" s="120" t="s">
        <v>271</v>
      </c>
      <c r="AI23" s="139">
        <v>43252</v>
      </c>
      <c r="AJ23" s="139">
        <v>43449</v>
      </c>
      <c r="AK23" s="122" t="s">
        <v>461</v>
      </c>
      <c r="AL23" s="124"/>
      <c r="AM23" s="124"/>
      <c r="AN23" s="124"/>
      <c r="AO23" s="124"/>
    </row>
    <row r="24" spans="1:42" s="107" customFormat="1" ht="142.5" customHeight="1" x14ac:dyDescent="0.25">
      <c r="A24" s="113" t="s">
        <v>327</v>
      </c>
      <c r="B24" s="114" t="s">
        <v>280</v>
      </c>
      <c r="C24" s="115">
        <v>12</v>
      </c>
      <c r="D24" s="188" t="s">
        <v>524</v>
      </c>
      <c r="E24" s="116" t="s">
        <v>346</v>
      </c>
      <c r="F24" s="127" t="s">
        <v>462</v>
      </c>
      <c r="G24" s="116" t="s">
        <v>525</v>
      </c>
      <c r="H24" s="115">
        <v>4</v>
      </c>
      <c r="I24" s="116" t="s">
        <v>360</v>
      </c>
      <c r="J24" s="115">
        <v>3</v>
      </c>
      <c r="K24" s="118" t="s">
        <v>38</v>
      </c>
      <c r="L24" s="115">
        <v>35</v>
      </c>
      <c r="M24" s="115">
        <v>40</v>
      </c>
      <c r="N24" s="115">
        <f t="shared" ref="N24" si="32">IF(AND(ISBLANK(L24),ISBLANK(M24))=TRUE,"",IF(AND(L24+M24&gt;75,H24-2=0),H24-1,IF(AND(L24+M24&gt;75,H24-2&gt;0),H24-2,IF(AND(L24+M24&lt;76,L24+M24&gt;50,H24-1&gt;0),H24-1,H24))))</f>
        <v>3</v>
      </c>
      <c r="O24" s="115">
        <f t="shared" ref="O24" si="33">IF(AND(ISBLANK(L24),ISBLANK(M24))=TRUE,"",IF(AND(L24+M24&gt;75,J24-2=0),J24-1,IF(AND(L24+M24&gt;75,J24-2&gt;0),J24-2,IF(AND(L24+M24&lt;76,L24+M24&gt;50,J24-1&gt;0),J24-1,J24))))</f>
        <v>2</v>
      </c>
      <c r="P24" s="160" t="str">
        <f t="shared" ref="P24" si="34">IF(AND(ISBLANK(L24),ISBLANK(M24))=TRUE,"",IF(N24&gt;0,VLOOKUP(VALUE(N24&amp;O24),calificacion,2,FALSE),""))</f>
        <v>MODERADA</v>
      </c>
      <c r="Q24" s="119" t="str">
        <f t="shared" ref="Q24" si="35">IF(AND(ISBLANK(L24),ISBLANK(M24))=TRUE,"",VLOOKUP(P24,manejo,2,FALSE))</f>
        <v>Asumir el riesgo, Reducir el riesgo</v>
      </c>
      <c r="R24" s="160"/>
      <c r="S24" s="160"/>
      <c r="T24" s="118" t="str">
        <f t="shared" ref="T24" si="36">IF(S24&gt;0,VLOOKUP(R24*S24,ZonaRiesgoCorrup,3,FALSE),"")</f>
        <v/>
      </c>
      <c r="U24" s="125" t="str">
        <f t="shared" ref="U24" si="37">IF(S24&gt;0,VLOOKUP(R24*S24,ZonaRiesgoCorrup2,4,FALSE),"")</f>
        <v/>
      </c>
      <c r="V24" s="120"/>
      <c r="W24" s="120"/>
      <c r="X24" s="160" t="str">
        <f t="shared" ref="X24" si="38">IF(ISBLANK(W24)=TRUE,"",IF(AND(W24&gt;75,R24-2=0),R24-1,IF(AND(W24&gt;75,R24-2&gt;0),R24-2,IF(AND(W24&lt;76,W24&gt;50,R24-1&gt;0),R24-1,R24))))</f>
        <v/>
      </c>
      <c r="Y24" s="160" t="str">
        <f t="shared" ref="Y24" si="39">IF(ISBLANK(W24)=TRUE,"",IF(AND(S24=20,W24&gt;75),"5",IF(AND(S24=20,W24&gt;50,W24&lt;76),"10",IF(AND(S24=20,W24&lt;51),S24,IF(AND(S24=10,W24&gt;50),"5",S24)))))</f>
        <v/>
      </c>
      <c r="Z24" s="160" t="str">
        <f t="shared" ref="Z24" si="40">IFERROR(VLOOKUP(X24*Y24,ZonaRiesgoCorrup,3,FALSE),"")</f>
        <v/>
      </c>
      <c r="AA24" s="118"/>
      <c r="AB24" s="121"/>
      <c r="AC24" s="120"/>
      <c r="AD24" s="120"/>
      <c r="AE24" s="122" t="s">
        <v>463</v>
      </c>
      <c r="AF24" s="122" t="s">
        <v>349</v>
      </c>
      <c r="AG24" s="122" t="s">
        <v>607</v>
      </c>
      <c r="AH24" s="120" t="s">
        <v>282</v>
      </c>
      <c r="AI24" s="139">
        <v>43209</v>
      </c>
      <c r="AJ24" s="139">
        <v>43465</v>
      </c>
      <c r="AK24" s="122" t="s">
        <v>356</v>
      </c>
      <c r="AL24" s="124"/>
      <c r="AM24" s="124"/>
      <c r="AN24" s="124"/>
      <c r="AO24" s="124"/>
    </row>
    <row r="25" spans="1:42" s="128" customFormat="1" ht="83.25" customHeight="1" x14ac:dyDescent="0.25">
      <c r="A25" s="113" t="s">
        <v>327</v>
      </c>
      <c r="B25" s="114" t="s">
        <v>280</v>
      </c>
      <c r="C25" s="115">
        <v>13</v>
      </c>
      <c r="D25" s="266" t="s">
        <v>281</v>
      </c>
      <c r="E25" s="271" t="s">
        <v>347</v>
      </c>
      <c r="F25" s="298" t="s">
        <v>526</v>
      </c>
      <c r="G25" s="298" t="s">
        <v>527</v>
      </c>
      <c r="H25" s="289">
        <v>3</v>
      </c>
      <c r="I25" s="271" t="s">
        <v>360</v>
      </c>
      <c r="J25" s="289">
        <v>4</v>
      </c>
      <c r="K25" s="291" t="s">
        <v>39</v>
      </c>
      <c r="L25" s="289">
        <v>40</v>
      </c>
      <c r="M25" s="289">
        <v>15</v>
      </c>
      <c r="N25" s="289">
        <f t="shared" si="8"/>
        <v>2</v>
      </c>
      <c r="O25" s="289">
        <f t="shared" si="9"/>
        <v>3</v>
      </c>
      <c r="P25" s="261" t="str">
        <f t="shared" si="1"/>
        <v>MODERADA</v>
      </c>
      <c r="Q25" s="295" t="str">
        <f t="shared" si="2"/>
        <v>Asumir el riesgo, Reducir el riesgo</v>
      </c>
      <c r="R25" s="291"/>
      <c r="S25" s="291"/>
      <c r="T25" s="291" t="str">
        <f t="shared" si="3"/>
        <v/>
      </c>
      <c r="U25" s="295" t="str">
        <f t="shared" si="4"/>
        <v/>
      </c>
      <c r="V25" s="295"/>
      <c r="W25" s="295"/>
      <c r="X25" s="291" t="str">
        <f t="shared" si="5"/>
        <v/>
      </c>
      <c r="Y25" s="291" t="str">
        <f t="shared" si="6"/>
        <v/>
      </c>
      <c r="Z25" s="291" t="str">
        <f t="shared" si="7"/>
        <v/>
      </c>
      <c r="AA25" s="291"/>
      <c r="AB25" s="291"/>
      <c r="AC25" s="295"/>
      <c r="AD25" s="295"/>
      <c r="AE25" s="122" t="s">
        <v>609</v>
      </c>
      <c r="AF25" s="122" t="s">
        <v>471</v>
      </c>
      <c r="AG25" s="122" t="s">
        <v>607</v>
      </c>
      <c r="AH25" s="120" t="s">
        <v>610</v>
      </c>
      <c r="AI25" s="139">
        <v>43102</v>
      </c>
      <c r="AJ25" s="139">
        <v>43465</v>
      </c>
      <c r="AK25" s="122" t="s">
        <v>357</v>
      </c>
      <c r="AL25" s="124"/>
      <c r="AM25" s="124"/>
      <c r="AN25" s="124"/>
      <c r="AO25" s="124"/>
    </row>
    <row r="26" spans="1:42" s="128" customFormat="1" ht="69.75" customHeight="1" x14ac:dyDescent="0.25">
      <c r="A26" s="113" t="s">
        <v>327</v>
      </c>
      <c r="B26" s="114" t="s">
        <v>280</v>
      </c>
      <c r="C26" s="115">
        <v>13</v>
      </c>
      <c r="D26" s="267"/>
      <c r="E26" s="267"/>
      <c r="F26" s="299"/>
      <c r="G26" s="299"/>
      <c r="H26" s="267"/>
      <c r="I26" s="267"/>
      <c r="J26" s="267"/>
      <c r="K26" s="267"/>
      <c r="L26" s="267"/>
      <c r="M26" s="267"/>
      <c r="N26" s="267"/>
      <c r="O26" s="267"/>
      <c r="P26" s="260"/>
      <c r="Q26" s="267"/>
      <c r="R26" s="267"/>
      <c r="S26" s="267"/>
      <c r="T26" s="267"/>
      <c r="U26" s="267"/>
      <c r="V26" s="267"/>
      <c r="W26" s="267"/>
      <c r="X26" s="267"/>
      <c r="Y26" s="267"/>
      <c r="Z26" s="267"/>
      <c r="AA26" s="267"/>
      <c r="AB26" s="267"/>
      <c r="AC26" s="267"/>
      <c r="AD26" s="267"/>
      <c r="AE26" s="122" t="s">
        <v>470</v>
      </c>
      <c r="AF26" s="122" t="s">
        <v>471</v>
      </c>
      <c r="AG26" s="122" t="s">
        <v>608</v>
      </c>
      <c r="AH26" s="120" t="s">
        <v>271</v>
      </c>
      <c r="AI26" s="139">
        <v>43102</v>
      </c>
      <c r="AJ26" s="139">
        <v>43465</v>
      </c>
      <c r="AK26" s="122" t="s">
        <v>357</v>
      </c>
      <c r="AL26" s="124"/>
      <c r="AM26" s="124"/>
      <c r="AN26" s="124"/>
      <c r="AO26" s="124"/>
    </row>
    <row r="27" spans="1:42" s="107" customFormat="1" ht="66" customHeight="1" x14ac:dyDescent="0.25">
      <c r="A27" s="129" t="s">
        <v>327</v>
      </c>
      <c r="B27" s="130" t="s">
        <v>211</v>
      </c>
      <c r="C27" s="115">
        <v>14</v>
      </c>
      <c r="D27" s="190" t="s">
        <v>210</v>
      </c>
      <c r="E27" s="131" t="s">
        <v>30</v>
      </c>
      <c r="F27" s="131" t="s">
        <v>529</v>
      </c>
      <c r="G27" s="131" t="s">
        <v>528</v>
      </c>
      <c r="H27" s="132">
        <v>3</v>
      </c>
      <c r="I27" s="131" t="s">
        <v>75</v>
      </c>
      <c r="J27" s="132">
        <v>4</v>
      </c>
      <c r="K27" s="133" t="str">
        <f t="shared" ref="K27:K70" si="41">IF(H27&gt;0,VLOOKUP(VALUE(H27&amp;J27),calificacion,2,FALSE),"")</f>
        <v>EXTREMA</v>
      </c>
      <c r="L27" s="132">
        <v>15</v>
      </c>
      <c r="M27" s="132">
        <v>15</v>
      </c>
      <c r="N27" s="132">
        <f t="shared" ref="N27:N70" si="42">IF(AND(ISBLANK(L27),ISBLANK(M27))=TRUE,"",IF(AND(L27+M27&gt;75,H27-2=0),H27-1,IF(AND(L27+M27&gt;75,H27-2&gt;0),H27-2,IF(AND(L27+M27&lt;76,L27+M27&gt;50,H27-1&gt;0),H27-1,H27))))</f>
        <v>3</v>
      </c>
      <c r="O27" s="132">
        <f t="shared" ref="O27:O70" si="43">IF(AND(ISBLANK(L27),ISBLANK(M27))=TRUE,"",IF(AND(L27+M27&gt;75,J27-2=0),J27-1,IF(AND(L27+M27&gt;75,J27-2&gt;0),J27-2,IF(AND(L27+M27&lt;76,L27+M27&gt;50,J27-1&gt;0),J27-1,J27))))</f>
        <v>4</v>
      </c>
      <c r="P27" s="183" t="str">
        <f t="shared" ref="P27:P70" si="44">IF(AND(ISBLANK(L27),ISBLANK(M27))=TRUE,"",IF(N27&gt;0,VLOOKUP(VALUE(N27&amp;O27),calificacion,2,FALSE),""))</f>
        <v>EXTREMA</v>
      </c>
      <c r="Q27" s="134" t="str">
        <f t="shared" ref="Q27:Q70" si="45">IF(AND(ISBLANK(L27),ISBLANK(M27))=TRUE,"",VLOOKUP(P27,manejo,2,FALSE))</f>
        <v>Reducir el riesgo, Evitar, Compartir o Transferir</v>
      </c>
      <c r="R27" s="133"/>
      <c r="S27" s="133"/>
      <c r="T27" s="133" t="str">
        <f t="shared" ref="T27:T70" si="46">IF(S27&gt;0,VLOOKUP(R27*S27,ZonaRiesgoCorrup,3,FALSE),"")</f>
        <v/>
      </c>
      <c r="U27" s="134" t="str">
        <f t="shared" ref="U27:U70" si="47">IF(S27&gt;0,VLOOKUP(R27*S27,ZonaRiesgoCorrup2,4,FALSE),"")</f>
        <v/>
      </c>
      <c r="V27" s="134"/>
      <c r="W27" s="136"/>
      <c r="X27" s="147" t="str">
        <f t="shared" ref="X27:X70" si="48">IF(ISBLANK(W27)=TRUE,"",IF(AND(W27&gt;75,R27-2=0),R27-1,IF(AND(W27&gt;75,R27-2&gt;0),R27-2,IF(AND(W27&lt;76,W27&gt;50,R27-1&gt;0),R27-1,R27))))</f>
        <v/>
      </c>
      <c r="Y27" s="147" t="str">
        <f t="shared" ref="Y27:Y70" si="49">IF(ISBLANK(W27)=TRUE,"",IF(AND(S27=20,W27&gt;75),"5",IF(AND(S27=20,W27&gt;50,W27&lt;76),"10",IF(AND(S27=20,W27&lt;51),S27,IF(AND(S27=10,W27&gt;50),"5",S27)))))</f>
        <v/>
      </c>
      <c r="Z27" s="147" t="str">
        <f t="shared" ref="Z27:Z70" si="50">IFERROR(VLOOKUP(X27*Y27,ZonaRiesgoCorrup,3,FALSE),"")</f>
        <v/>
      </c>
      <c r="AA27" s="133"/>
      <c r="AB27" s="137"/>
      <c r="AC27" s="145"/>
      <c r="AD27" s="166"/>
      <c r="AE27" s="116" t="s">
        <v>420</v>
      </c>
      <c r="AF27" s="119" t="s">
        <v>214</v>
      </c>
      <c r="AG27" s="122" t="s">
        <v>611</v>
      </c>
      <c r="AH27" s="120" t="s">
        <v>284</v>
      </c>
      <c r="AI27" s="139">
        <v>43221</v>
      </c>
      <c r="AJ27" s="139">
        <v>43404</v>
      </c>
      <c r="AK27" s="122" t="s">
        <v>683</v>
      </c>
      <c r="AL27" s="124"/>
      <c r="AM27" s="124"/>
      <c r="AN27" s="124"/>
      <c r="AO27" s="124"/>
    </row>
    <row r="28" spans="1:42" s="107" customFormat="1" ht="50.25" customHeight="1" x14ac:dyDescent="0.25">
      <c r="A28" s="113" t="s">
        <v>327</v>
      </c>
      <c r="B28" s="114" t="s">
        <v>211</v>
      </c>
      <c r="C28" s="115">
        <v>15</v>
      </c>
      <c r="D28" s="188" t="s">
        <v>358</v>
      </c>
      <c r="E28" s="116" t="s">
        <v>343</v>
      </c>
      <c r="F28" s="116" t="s">
        <v>464</v>
      </c>
      <c r="G28" s="116" t="s">
        <v>359</v>
      </c>
      <c r="H28" s="115">
        <v>3</v>
      </c>
      <c r="I28" s="116" t="s">
        <v>75</v>
      </c>
      <c r="J28" s="115">
        <v>3</v>
      </c>
      <c r="K28" s="118" t="str">
        <f t="shared" ref="K28" si="51">IF(H28&gt;0,VLOOKUP(VALUE(H28&amp;J28),calificacion,2,FALSE),"")</f>
        <v>ALTA</v>
      </c>
      <c r="L28" s="115">
        <v>50</v>
      </c>
      <c r="M28" s="115">
        <v>10</v>
      </c>
      <c r="N28" s="115">
        <f t="shared" ref="N28" si="52">IF(AND(ISBLANK(L28),ISBLANK(M28))=TRUE,"",IF(AND(L28+M28&gt;75,H28-2=0),H28-1,IF(AND(L28+M28&gt;75,H28-2&gt;0),H28-2,IF(AND(L28+M28&lt;76,L28+M28&gt;50,H28-1&gt;0),H28-1,H28))))</f>
        <v>2</v>
      </c>
      <c r="O28" s="115">
        <f t="shared" ref="O28" si="53">IF(AND(ISBLANK(L28),ISBLANK(M28))=TRUE,"",IF(AND(L28+M28&gt;75,J28-2=0),J28-1,IF(AND(L28+M28&gt;75,J28-2&gt;0),J28-2,IF(AND(L28+M28&lt;76,L28+M28&gt;50,J28-1&gt;0),J28-1,J28))))</f>
        <v>2</v>
      </c>
      <c r="P28" s="160" t="str">
        <f t="shared" ref="P28" si="54">IF(AND(ISBLANK(L28),ISBLANK(M28))=TRUE,"",IF(N28&gt;0,VLOOKUP(VALUE(N28&amp;O28),calificacion,2,FALSE),""))</f>
        <v>BAJA</v>
      </c>
      <c r="Q28" s="119" t="str">
        <f t="shared" ref="Q28" si="55">IF(AND(ISBLANK(L28),ISBLANK(M28))=TRUE,"",VLOOKUP(P28,manejo,2,FALSE))</f>
        <v>Asumir el riesgo</v>
      </c>
      <c r="R28" s="160"/>
      <c r="S28" s="160"/>
      <c r="T28" s="118" t="str">
        <f t="shared" ref="T28" si="56">IF(S28&gt;0,VLOOKUP(R28*S28,ZonaRiesgoCorrup,3,FALSE),"")</f>
        <v/>
      </c>
      <c r="U28" s="125" t="str">
        <f t="shared" ref="U28" si="57">IF(S28&gt;0,VLOOKUP(R28*S28,ZonaRiesgoCorrup2,4,FALSE),"")</f>
        <v/>
      </c>
      <c r="V28" s="120"/>
      <c r="W28" s="120"/>
      <c r="X28" s="160" t="str">
        <f t="shared" ref="X28" si="58">IF(ISBLANK(W28)=TRUE,"",IF(AND(W28&gt;75,R28-2=0),R28-1,IF(AND(W28&gt;75,R28-2&gt;0),R28-2,IF(AND(W28&lt;76,W28&gt;50,R28-1&gt;0),R28-1,R28))))</f>
        <v/>
      </c>
      <c r="Y28" s="160" t="str">
        <f t="shared" ref="Y28" si="59">IF(ISBLANK(W28)=TRUE,"",IF(AND(S28=20,W28&gt;75),"5",IF(AND(S28=20,W28&gt;50,W28&lt;76),"10",IF(AND(S28=20,W28&lt;51),S28,IF(AND(S28=10,W28&gt;50),"5",S28)))))</f>
        <v/>
      </c>
      <c r="Z28" s="160" t="str">
        <f t="shared" ref="Z28" si="60">IFERROR(VLOOKUP(X28*Y28,ZonaRiesgoCorrup,3,FALSE),"")</f>
        <v/>
      </c>
      <c r="AA28" s="118"/>
      <c r="AB28" s="121"/>
      <c r="AC28" s="120"/>
      <c r="AD28" s="120"/>
      <c r="AE28" s="122" t="s">
        <v>421</v>
      </c>
      <c r="AF28" s="119" t="s">
        <v>560</v>
      </c>
      <c r="AG28" s="122" t="s">
        <v>611</v>
      </c>
      <c r="AH28" s="120" t="s">
        <v>284</v>
      </c>
      <c r="AI28" s="139">
        <v>43115</v>
      </c>
      <c r="AJ28" s="139">
        <v>43465</v>
      </c>
      <c r="AK28" s="122" t="s">
        <v>530</v>
      </c>
      <c r="AL28" s="124"/>
      <c r="AM28" s="124"/>
      <c r="AN28" s="124"/>
      <c r="AO28" s="124"/>
    </row>
    <row r="29" spans="1:42" s="107" customFormat="1" ht="69" customHeight="1" x14ac:dyDescent="0.25">
      <c r="A29" s="179" t="s">
        <v>455</v>
      </c>
      <c r="B29" s="179" t="s">
        <v>211</v>
      </c>
      <c r="C29" s="192">
        <v>16</v>
      </c>
      <c r="D29" s="266" t="s">
        <v>256</v>
      </c>
      <c r="E29" s="271" t="s">
        <v>292</v>
      </c>
      <c r="F29" s="271" t="s">
        <v>257</v>
      </c>
      <c r="G29" s="271" t="s">
        <v>258</v>
      </c>
      <c r="H29" s="289"/>
      <c r="I29" s="271"/>
      <c r="J29" s="289"/>
      <c r="K29" s="291" t="str">
        <f t="shared" si="41"/>
        <v/>
      </c>
      <c r="L29" s="289"/>
      <c r="M29" s="289"/>
      <c r="N29" s="289" t="str">
        <f t="shared" si="42"/>
        <v/>
      </c>
      <c r="O29" s="289" t="str">
        <f t="shared" si="43"/>
        <v/>
      </c>
      <c r="P29" s="287" t="str">
        <f t="shared" si="44"/>
        <v/>
      </c>
      <c r="Q29" s="295" t="str">
        <f t="shared" si="45"/>
        <v/>
      </c>
      <c r="R29" s="287">
        <v>1</v>
      </c>
      <c r="S29" s="287">
        <v>10</v>
      </c>
      <c r="T29" s="291" t="str">
        <f t="shared" si="46"/>
        <v>10 Baja</v>
      </c>
      <c r="U29" s="295" t="str">
        <f t="shared" si="47"/>
        <v>Se encuentran en un nivel que puede eliminarse o reducirse fácilmente con los controles establecidos en la entidad.</v>
      </c>
      <c r="V29" s="295" t="s">
        <v>196</v>
      </c>
      <c r="W29" s="284">
        <v>50</v>
      </c>
      <c r="X29" s="287">
        <f t="shared" si="48"/>
        <v>1</v>
      </c>
      <c r="Y29" s="287">
        <f t="shared" si="49"/>
        <v>10</v>
      </c>
      <c r="Z29" s="287" t="str">
        <f t="shared" si="50"/>
        <v>10 Baja</v>
      </c>
      <c r="AA29" s="124" t="s">
        <v>393</v>
      </c>
      <c r="AB29" s="121" t="s">
        <v>259</v>
      </c>
      <c r="AC29" s="120" t="s">
        <v>260</v>
      </c>
      <c r="AD29" s="120" t="s">
        <v>584</v>
      </c>
      <c r="AE29" s="122"/>
      <c r="AF29" s="122"/>
      <c r="AG29" s="122"/>
      <c r="AH29" s="120"/>
      <c r="AI29" s="139"/>
      <c r="AJ29" s="139"/>
      <c r="AK29" s="122"/>
      <c r="AL29" s="124" t="s">
        <v>393</v>
      </c>
      <c r="AM29" s="124" t="s">
        <v>534</v>
      </c>
      <c r="AN29" s="124" t="s">
        <v>533</v>
      </c>
      <c r="AO29" s="124" t="s">
        <v>261</v>
      </c>
    </row>
    <row r="30" spans="1:42" s="107" customFormat="1" ht="53.25" customHeight="1" x14ac:dyDescent="0.25">
      <c r="A30" s="179" t="s">
        <v>455</v>
      </c>
      <c r="B30" s="179" t="s">
        <v>211</v>
      </c>
      <c r="C30" s="193">
        <v>16</v>
      </c>
      <c r="D30" s="347"/>
      <c r="E30" s="290"/>
      <c r="F30" s="290"/>
      <c r="G30" s="290"/>
      <c r="H30" s="290"/>
      <c r="I30" s="290"/>
      <c r="J30" s="290"/>
      <c r="K30" s="290"/>
      <c r="L30" s="290"/>
      <c r="M30" s="290"/>
      <c r="N30" s="290"/>
      <c r="O30" s="290"/>
      <c r="P30" s="294"/>
      <c r="Q30" s="296"/>
      <c r="R30" s="288"/>
      <c r="S30" s="288"/>
      <c r="T30" s="296"/>
      <c r="U30" s="296"/>
      <c r="V30" s="296"/>
      <c r="W30" s="288"/>
      <c r="X30" s="288"/>
      <c r="Y30" s="288"/>
      <c r="Z30" s="288"/>
      <c r="AA30" s="124" t="s">
        <v>531</v>
      </c>
      <c r="AB30" s="121" t="s">
        <v>422</v>
      </c>
      <c r="AC30" s="120" t="s">
        <v>423</v>
      </c>
      <c r="AD30" s="120" t="s">
        <v>584</v>
      </c>
      <c r="AE30" s="122"/>
      <c r="AF30" s="122"/>
      <c r="AG30" s="122"/>
      <c r="AH30" s="120"/>
      <c r="AI30" s="139"/>
      <c r="AJ30" s="139"/>
      <c r="AK30" s="122"/>
      <c r="AL30" s="124" t="s">
        <v>532</v>
      </c>
      <c r="AM30" s="124" t="s">
        <v>424</v>
      </c>
      <c r="AN30" s="124" t="s">
        <v>533</v>
      </c>
      <c r="AO30" s="124" t="s">
        <v>535</v>
      </c>
    </row>
    <row r="31" spans="1:42" s="107" customFormat="1" ht="80.25" customHeight="1" x14ac:dyDescent="0.25">
      <c r="A31" s="113" t="s">
        <v>455</v>
      </c>
      <c r="B31" s="114" t="s">
        <v>215</v>
      </c>
      <c r="C31" s="115">
        <v>17</v>
      </c>
      <c r="D31" s="188" t="s">
        <v>465</v>
      </c>
      <c r="E31" s="117" t="s">
        <v>335</v>
      </c>
      <c r="F31" s="116" t="s">
        <v>466</v>
      </c>
      <c r="G31" s="116" t="s">
        <v>262</v>
      </c>
      <c r="H31" s="115"/>
      <c r="I31" s="116"/>
      <c r="J31" s="115"/>
      <c r="K31" s="118" t="str">
        <f t="shared" si="41"/>
        <v/>
      </c>
      <c r="L31" s="115"/>
      <c r="M31" s="115"/>
      <c r="N31" s="115" t="str">
        <f t="shared" si="42"/>
        <v/>
      </c>
      <c r="O31" s="115" t="str">
        <f t="shared" si="43"/>
        <v/>
      </c>
      <c r="P31" s="160" t="str">
        <f t="shared" si="44"/>
        <v/>
      </c>
      <c r="Q31" s="119" t="str">
        <f t="shared" si="45"/>
        <v/>
      </c>
      <c r="R31" s="160">
        <v>1</v>
      </c>
      <c r="S31" s="160">
        <v>10</v>
      </c>
      <c r="T31" s="118" t="str">
        <f t="shared" si="46"/>
        <v>10 Baja</v>
      </c>
      <c r="U31" s="119" t="str">
        <f t="shared" si="47"/>
        <v>Se encuentran en un nivel que puede eliminarse o reducirse fácilmente con los controles establecidos en la entidad.</v>
      </c>
      <c r="V31" s="120" t="s">
        <v>196</v>
      </c>
      <c r="W31" s="120">
        <v>15</v>
      </c>
      <c r="X31" s="160">
        <f t="shared" si="48"/>
        <v>1</v>
      </c>
      <c r="Y31" s="160">
        <f t="shared" si="49"/>
        <v>10</v>
      </c>
      <c r="Z31" s="160" t="str">
        <f t="shared" si="50"/>
        <v>10 Baja</v>
      </c>
      <c r="AA31" s="124" t="s">
        <v>469</v>
      </c>
      <c r="AB31" s="122" t="s">
        <v>467</v>
      </c>
      <c r="AC31" s="120" t="s">
        <v>468</v>
      </c>
      <c r="AD31" s="120" t="s">
        <v>585</v>
      </c>
      <c r="AE31" s="122"/>
      <c r="AF31" s="122"/>
      <c r="AG31" s="122"/>
      <c r="AH31" s="120"/>
      <c r="AI31" s="139"/>
      <c r="AJ31" s="139"/>
      <c r="AK31" s="122"/>
      <c r="AL31" s="123">
        <v>43266</v>
      </c>
      <c r="AM31" s="122" t="s">
        <v>536</v>
      </c>
      <c r="AN31" s="176" t="s">
        <v>587</v>
      </c>
      <c r="AO31" s="124" t="s">
        <v>537</v>
      </c>
    </row>
    <row r="32" spans="1:42" s="107" customFormat="1" ht="77.25" customHeight="1" x14ac:dyDescent="0.25">
      <c r="A32" s="113" t="s">
        <v>327</v>
      </c>
      <c r="B32" s="114" t="s">
        <v>218</v>
      </c>
      <c r="C32" s="115">
        <v>18</v>
      </c>
      <c r="D32" s="188" t="s">
        <v>538</v>
      </c>
      <c r="E32" s="117" t="s">
        <v>290</v>
      </c>
      <c r="F32" s="116" t="s">
        <v>411</v>
      </c>
      <c r="G32" s="116" t="s">
        <v>412</v>
      </c>
      <c r="H32" s="115">
        <v>5</v>
      </c>
      <c r="I32" s="116" t="s">
        <v>296</v>
      </c>
      <c r="J32" s="115">
        <v>4</v>
      </c>
      <c r="K32" s="118" t="s">
        <v>39</v>
      </c>
      <c r="L32" s="115">
        <v>35</v>
      </c>
      <c r="M32" s="115">
        <v>25</v>
      </c>
      <c r="N32" s="115">
        <f t="shared" si="42"/>
        <v>4</v>
      </c>
      <c r="O32" s="115">
        <f t="shared" si="43"/>
        <v>3</v>
      </c>
      <c r="P32" s="160" t="str">
        <f t="shared" si="44"/>
        <v>ALTA</v>
      </c>
      <c r="Q32" s="119" t="str">
        <f t="shared" si="45"/>
        <v>Reducir el riesgo, Evitar, Compartir o Transferir</v>
      </c>
      <c r="R32" s="160"/>
      <c r="S32" s="160"/>
      <c r="T32" s="118" t="str">
        <f t="shared" si="46"/>
        <v/>
      </c>
      <c r="U32" s="125" t="str">
        <f t="shared" si="47"/>
        <v/>
      </c>
      <c r="V32" s="120"/>
      <c r="W32" s="120"/>
      <c r="X32" s="160" t="str">
        <f t="shared" si="48"/>
        <v/>
      </c>
      <c r="Y32" s="160" t="str">
        <f t="shared" si="49"/>
        <v/>
      </c>
      <c r="Z32" s="160" t="str">
        <f t="shared" si="50"/>
        <v/>
      </c>
      <c r="AA32" s="118"/>
      <c r="AB32" s="121"/>
      <c r="AC32" s="120"/>
      <c r="AD32" s="120"/>
      <c r="AE32" s="122" t="s">
        <v>219</v>
      </c>
      <c r="AF32" s="122" t="s">
        <v>299</v>
      </c>
      <c r="AG32" s="122" t="s">
        <v>300</v>
      </c>
      <c r="AH32" s="120" t="s">
        <v>266</v>
      </c>
      <c r="AI32" s="139">
        <v>43132</v>
      </c>
      <c r="AJ32" s="139">
        <v>43449</v>
      </c>
      <c r="AK32" s="122" t="s">
        <v>301</v>
      </c>
      <c r="AL32" s="124"/>
      <c r="AM32" s="124"/>
      <c r="AN32" s="124"/>
      <c r="AO32" s="124"/>
    </row>
    <row r="33" spans="1:41" s="107" customFormat="1" ht="79.5" customHeight="1" x14ac:dyDescent="0.25">
      <c r="A33" s="113" t="s">
        <v>327</v>
      </c>
      <c r="B33" s="114" t="s">
        <v>218</v>
      </c>
      <c r="C33" s="115">
        <v>19</v>
      </c>
      <c r="D33" s="188" t="s">
        <v>216</v>
      </c>
      <c r="E33" s="117" t="s">
        <v>290</v>
      </c>
      <c r="F33" s="116" t="s">
        <v>413</v>
      </c>
      <c r="G33" s="116" t="s">
        <v>291</v>
      </c>
      <c r="H33" s="115">
        <v>5</v>
      </c>
      <c r="I33" s="116" t="s">
        <v>297</v>
      </c>
      <c r="J33" s="115">
        <v>4</v>
      </c>
      <c r="K33" s="118" t="s">
        <v>39</v>
      </c>
      <c r="L33" s="115">
        <v>40</v>
      </c>
      <c r="M33" s="115">
        <v>15</v>
      </c>
      <c r="N33" s="115">
        <f t="shared" si="42"/>
        <v>4</v>
      </c>
      <c r="O33" s="115">
        <f t="shared" si="43"/>
        <v>3</v>
      </c>
      <c r="P33" s="160" t="str">
        <f t="shared" si="44"/>
        <v>ALTA</v>
      </c>
      <c r="Q33" s="119" t="str">
        <f t="shared" si="45"/>
        <v>Reducir el riesgo, Evitar, Compartir o Transferir</v>
      </c>
      <c r="R33" s="160"/>
      <c r="S33" s="160"/>
      <c r="T33" s="118" t="str">
        <f t="shared" si="46"/>
        <v/>
      </c>
      <c r="U33" s="125" t="str">
        <f t="shared" si="47"/>
        <v/>
      </c>
      <c r="V33" s="120"/>
      <c r="W33" s="120"/>
      <c r="X33" s="160" t="str">
        <f t="shared" si="48"/>
        <v/>
      </c>
      <c r="Y33" s="160" t="str">
        <f t="shared" si="49"/>
        <v/>
      </c>
      <c r="Z33" s="160" t="str">
        <f t="shared" si="50"/>
        <v/>
      </c>
      <c r="AA33" s="118"/>
      <c r="AB33" s="121"/>
      <c r="AC33" s="120"/>
      <c r="AD33" s="120"/>
      <c r="AE33" s="122" t="s">
        <v>539</v>
      </c>
      <c r="AF33" s="122" t="s">
        <v>302</v>
      </c>
      <c r="AG33" s="122" t="s">
        <v>612</v>
      </c>
      <c r="AH33" s="120" t="s">
        <v>303</v>
      </c>
      <c r="AI33" s="139">
        <v>43132</v>
      </c>
      <c r="AJ33" s="139">
        <v>43444</v>
      </c>
      <c r="AK33" s="155" t="s">
        <v>304</v>
      </c>
      <c r="AL33" s="124"/>
      <c r="AM33" s="124"/>
      <c r="AN33" s="124"/>
      <c r="AO33" s="124"/>
    </row>
    <row r="34" spans="1:41" s="107" customFormat="1" ht="73.5" customHeight="1" x14ac:dyDescent="0.25">
      <c r="A34" s="113" t="s">
        <v>327</v>
      </c>
      <c r="B34" s="114" t="s">
        <v>218</v>
      </c>
      <c r="C34" s="115">
        <v>20</v>
      </c>
      <c r="D34" s="188" t="s">
        <v>472</v>
      </c>
      <c r="E34" s="116" t="s">
        <v>292</v>
      </c>
      <c r="F34" s="116" t="s">
        <v>473</v>
      </c>
      <c r="G34" s="116" t="s">
        <v>291</v>
      </c>
      <c r="H34" s="115">
        <v>4</v>
      </c>
      <c r="I34" s="116" t="s">
        <v>298</v>
      </c>
      <c r="J34" s="115">
        <v>3</v>
      </c>
      <c r="K34" s="118" t="str">
        <f t="shared" si="41"/>
        <v>ALTA</v>
      </c>
      <c r="L34" s="115">
        <v>35</v>
      </c>
      <c r="M34" s="115">
        <v>25</v>
      </c>
      <c r="N34" s="115">
        <f t="shared" si="42"/>
        <v>3</v>
      </c>
      <c r="O34" s="115">
        <f t="shared" si="43"/>
        <v>2</v>
      </c>
      <c r="P34" s="160" t="str">
        <f t="shared" si="44"/>
        <v>MODERADA</v>
      </c>
      <c r="Q34" s="119" t="str">
        <f t="shared" si="45"/>
        <v>Asumir el riesgo, Reducir el riesgo</v>
      </c>
      <c r="R34" s="160"/>
      <c r="S34" s="160"/>
      <c r="T34" s="118" t="str">
        <f t="shared" si="46"/>
        <v/>
      </c>
      <c r="U34" s="125" t="str">
        <f t="shared" si="47"/>
        <v/>
      </c>
      <c r="V34" s="120"/>
      <c r="W34" s="120"/>
      <c r="X34" s="160" t="str">
        <f t="shared" si="48"/>
        <v/>
      </c>
      <c r="Y34" s="160" t="str">
        <f t="shared" si="49"/>
        <v/>
      </c>
      <c r="Z34" s="160" t="str">
        <f t="shared" si="50"/>
        <v/>
      </c>
      <c r="AA34" s="118"/>
      <c r="AB34" s="121"/>
      <c r="AC34" s="120"/>
      <c r="AD34" s="120"/>
      <c r="AE34" s="122" t="s">
        <v>474</v>
      </c>
      <c r="AF34" s="122" t="s">
        <v>305</v>
      </c>
      <c r="AG34" s="122" t="s">
        <v>221</v>
      </c>
      <c r="AH34" s="120" t="s">
        <v>475</v>
      </c>
      <c r="AI34" s="139">
        <v>43252</v>
      </c>
      <c r="AJ34" s="139">
        <v>43496</v>
      </c>
      <c r="AK34" s="122" t="s">
        <v>306</v>
      </c>
      <c r="AL34" s="124"/>
      <c r="AM34" s="124"/>
      <c r="AN34" s="124"/>
      <c r="AO34" s="124"/>
    </row>
    <row r="35" spans="1:41" s="107" customFormat="1" ht="33.75" x14ac:dyDescent="0.25">
      <c r="A35" s="179" t="s">
        <v>327</v>
      </c>
      <c r="B35" s="179" t="s">
        <v>218</v>
      </c>
      <c r="C35" s="115">
        <v>21</v>
      </c>
      <c r="D35" s="345" t="s">
        <v>217</v>
      </c>
      <c r="E35" s="346" t="s">
        <v>293</v>
      </c>
      <c r="F35" s="346" t="s">
        <v>294</v>
      </c>
      <c r="G35" s="346" t="s">
        <v>295</v>
      </c>
      <c r="H35" s="281">
        <v>5</v>
      </c>
      <c r="I35" s="275" t="s">
        <v>296</v>
      </c>
      <c r="J35" s="281">
        <v>4</v>
      </c>
      <c r="K35" s="287" t="str">
        <f t="shared" si="41"/>
        <v>EXTREMA</v>
      </c>
      <c r="L35" s="281">
        <v>15</v>
      </c>
      <c r="M35" s="281">
        <v>30</v>
      </c>
      <c r="N35" s="281">
        <f t="shared" si="42"/>
        <v>5</v>
      </c>
      <c r="O35" s="281">
        <f t="shared" si="43"/>
        <v>4</v>
      </c>
      <c r="P35" s="261" t="str">
        <f t="shared" si="44"/>
        <v>EXTREMA</v>
      </c>
      <c r="Q35" s="349" t="str">
        <f t="shared" si="45"/>
        <v>Reducir el riesgo, Evitar, Compartir o Transferir</v>
      </c>
      <c r="R35" s="261"/>
      <c r="S35" s="261"/>
      <c r="T35" s="261" t="str">
        <f t="shared" si="46"/>
        <v/>
      </c>
      <c r="U35" s="269" t="str">
        <f t="shared" si="47"/>
        <v/>
      </c>
      <c r="V35" s="269"/>
      <c r="W35" s="269"/>
      <c r="X35" s="261" t="str">
        <f t="shared" si="48"/>
        <v/>
      </c>
      <c r="Y35" s="261" t="str">
        <f t="shared" si="49"/>
        <v/>
      </c>
      <c r="Z35" s="261" t="str">
        <f t="shared" si="50"/>
        <v/>
      </c>
      <c r="AA35" s="261"/>
      <c r="AB35" s="261"/>
      <c r="AC35" s="269"/>
      <c r="AD35" s="171"/>
      <c r="AE35" s="122" t="s">
        <v>414</v>
      </c>
      <c r="AF35" s="291" t="s">
        <v>307</v>
      </c>
      <c r="AG35" s="122" t="s">
        <v>300</v>
      </c>
      <c r="AH35" s="120" t="s">
        <v>269</v>
      </c>
      <c r="AI35" s="139">
        <v>43252</v>
      </c>
      <c r="AJ35" s="139">
        <v>43465</v>
      </c>
      <c r="AK35" s="122" t="s">
        <v>415</v>
      </c>
      <c r="AL35" s="124"/>
      <c r="AM35" s="124"/>
      <c r="AN35" s="124"/>
      <c r="AO35" s="124"/>
    </row>
    <row r="36" spans="1:41" s="107" customFormat="1" ht="49.5" customHeight="1" x14ac:dyDescent="0.25">
      <c r="A36" s="179" t="s">
        <v>327</v>
      </c>
      <c r="B36" s="179" t="s">
        <v>218</v>
      </c>
      <c r="C36" s="115">
        <v>21</v>
      </c>
      <c r="D36" s="280"/>
      <c r="E36" s="280"/>
      <c r="F36" s="280"/>
      <c r="G36" s="280"/>
      <c r="H36" s="283"/>
      <c r="I36" s="348"/>
      <c r="J36" s="283"/>
      <c r="K36" s="283"/>
      <c r="L36" s="283"/>
      <c r="M36" s="283"/>
      <c r="N36" s="283"/>
      <c r="O36" s="283"/>
      <c r="P36" s="293"/>
      <c r="Q36" s="348"/>
      <c r="R36" s="292"/>
      <c r="S36" s="292"/>
      <c r="T36" s="292"/>
      <c r="U36" s="292"/>
      <c r="V36" s="292"/>
      <c r="W36" s="292"/>
      <c r="X36" s="292"/>
      <c r="Y36" s="292"/>
      <c r="Z36" s="292"/>
      <c r="AA36" s="292"/>
      <c r="AB36" s="292"/>
      <c r="AC36" s="292"/>
      <c r="AD36" s="172"/>
      <c r="AE36" s="122" t="s">
        <v>220</v>
      </c>
      <c r="AF36" s="341"/>
      <c r="AG36" s="122" t="s">
        <v>561</v>
      </c>
      <c r="AH36" s="120" t="s">
        <v>303</v>
      </c>
      <c r="AI36" s="139">
        <v>43252</v>
      </c>
      <c r="AJ36" s="139">
        <v>43496</v>
      </c>
      <c r="AK36" s="122" t="s">
        <v>308</v>
      </c>
      <c r="AL36" s="124"/>
      <c r="AM36" s="124"/>
      <c r="AN36" s="124"/>
      <c r="AO36" s="124"/>
    </row>
    <row r="37" spans="1:41" s="107" customFormat="1" ht="53.25" customHeight="1" x14ac:dyDescent="0.25">
      <c r="A37" s="113" t="s">
        <v>455</v>
      </c>
      <c r="B37" s="114" t="s">
        <v>218</v>
      </c>
      <c r="C37" s="115">
        <v>22</v>
      </c>
      <c r="D37" s="188" t="s">
        <v>244</v>
      </c>
      <c r="E37" s="116" t="s">
        <v>336</v>
      </c>
      <c r="F37" s="116" t="s">
        <v>246</v>
      </c>
      <c r="G37" s="116" t="s">
        <v>234</v>
      </c>
      <c r="H37" s="115"/>
      <c r="I37" s="116"/>
      <c r="J37" s="115"/>
      <c r="K37" s="118" t="str">
        <f>IF(H37&gt;0,VLOOKUP(VALUE(H37&amp;J37),calificacion,2,FALSE),"")</f>
        <v/>
      </c>
      <c r="L37" s="115"/>
      <c r="M37" s="115"/>
      <c r="N37" s="115" t="str">
        <f>IF(AND(ISBLANK(L37),ISBLANK(M37))=TRUE,"",IF(AND(L37+M37&gt;75,H37-2=0),H37-1,IF(AND(L37+M37&gt;75,H37-2&gt;0),H37-2,IF(AND(L37+M37&lt;76,L37+M37&gt;50,H37-1&gt;0),H37-1,H37))))</f>
        <v/>
      </c>
      <c r="O37" s="115" t="str">
        <f>IF(AND(ISBLANK(L37),ISBLANK(M37))=TRUE,"",IF(AND(L37+M37&gt;75,J37-2=0),J37-1,IF(AND(L37+M37&gt;75,J37-2&gt;0),J37-2,IF(AND(L37+M37&lt;76,L37+M37&gt;50,J37-1&gt;0),J37-1,J37))))</f>
        <v/>
      </c>
      <c r="P37" s="160" t="str">
        <f>IF(AND(ISBLANK(L37),ISBLANK(M37))=TRUE,"",IF(N37&gt;0,VLOOKUP(VALUE(N37&amp;O37),calificacion,2,FALSE),""))</f>
        <v/>
      </c>
      <c r="Q37" s="119" t="str">
        <f>IF(AND(ISBLANK(L37),ISBLANK(M37))=TRUE,"",VLOOKUP(P37,manejo,2,FALSE))</f>
        <v/>
      </c>
      <c r="R37" s="160">
        <v>4</v>
      </c>
      <c r="S37" s="160">
        <v>10</v>
      </c>
      <c r="T37" s="118" t="str">
        <f>IF(S37&gt;0,VLOOKUP(R37*S37,ZonaRiesgoCorrup,3,FALSE),"")</f>
        <v>40 Alta</v>
      </c>
      <c r="U37" s="119" t="str">
        <f>IF(S37&gt;0,VLOOKUP(R37*S37,ZonaRiesgoCorrup2,4,FALSE),"")</f>
        <v>Deben tomarse las medidas necesarias para llevar los riesgos a la Zona de Riesgo Moderada, Baja o eliminarlo</v>
      </c>
      <c r="V37" s="120" t="s">
        <v>196</v>
      </c>
      <c r="W37" s="120">
        <v>55</v>
      </c>
      <c r="X37" s="160">
        <f>IF(ISBLANK(W37)=TRUE,"",IF(AND(W37&gt;75,R37-2=0),R37-1,IF(AND(W37&gt;75,R37-2&gt;0),R37-2,IF(AND(W37&lt;76,W37&gt;50,R37-1&gt;0),R37-1,R37))))</f>
        <v>3</v>
      </c>
      <c r="Y37" s="160" t="str">
        <f>IF(ISBLANK(W37)=TRUE,"",IF(AND(S37=20,W37&gt;75),"5",IF(AND(S37=20,W37&gt;50,W37&lt;76),"10",IF(AND(S37=20,W37&lt;51),S37,IF(AND(S37=10,W37&gt;50),"5",S37)))))</f>
        <v>5</v>
      </c>
      <c r="Z37" s="160" t="str">
        <f>IFERROR(VLOOKUP(X37*Y37,ZonaRiesgoCorrup,3,FALSE),"")</f>
        <v>15 Moderada</v>
      </c>
      <c r="AA37" s="124" t="s">
        <v>393</v>
      </c>
      <c r="AB37" s="121" t="s">
        <v>251</v>
      </c>
      <c r="AC37" s="120" t="s">
        <v>252</v>
      </c>
      <c r="AD37" s="120" t="s">
        <v>587</v>
      </c>
      <c r="AE37" s="122"/>
      <c r="AF37" s="122"/>
      <c r="AG37" s="122"/>
      <c r="AH37" s="120"/>
      <c r="AI37" s="139"/>
      <c r="AJ37" s="139"/>
      <c r="AK37" s="122"/>
      <c r="AL37" s="124" t="s">
        <v>416</v>
      </c>
      <c r="AM37" s="124" t="s">
        <v>254</v>
      </c>
      <c r="AN37" s="120" t="s">
        <v>587</v>
      </c>
      <c r="AO37" s="124" t="s">
        <v>337</v>
      </c>
    </row>
    <row r="38" spans="1:41" s="107" customFormat="1" ht="67.5" customHeight="1" x14ac:dyDescent="0.25">
      <c r="A38" s="130" t="s">
        <v>455</v>
      </c>
      <c r="B38" s="130" t="s">
        <v>218</v>
      </c>
      <c r="C38" s="115">
        <v>23</v>
      </c>
      <c r="D38" s="190" t="s">
        <v>245</v>
      </c>
      <c r="E38" s="131" t="s">
        <v>338</v>
      </c>
      <c r="F38" s="131" t="s">
        <v>247</v>
      </c>
      <c r="G38" s="131" t="s">
        <v>248</v>
      </c>
      <c r="H38" s="135"/>
      <c r="I38" s="131"/>
      <c r="J38" s="135"/>
      <c r="K38" s="133" t="str">
        <f>IF(H38&gt;0,VLOOKUP(VALUE(H38&amp;J38),calificacion,2,FALSE),"")</f>
        <v/>
      </c>
      <c r="L38" s="135"/>
      <c r="M38" s="135"/>
      <c r="N38" s="135" t="str">
        <f>IF(AND(ISBLANK(L38),ISBLANK(M38))=TRUE,"",IF(AND(L38+M38&gt;75,H38-2=0),H38-1,IF(AND(L38+M38&gt;75,H38-2&gt;0),H38-2,IF(AND(L38+M38&lt;76,L38+M38&gt;50,H38-1&gt;0),H38-1,H38))))</f>
        <v/>
      </c>
      <c r="O38" s="135" t="str">
        <f>IF(AND(ISBLANK(L38),ISBLANK(M38))=TRUE,"",IF(AND(L38+M38&gt;75,J38-2=0),J38-1,IF(AND(L38+M38&gt;75,J38-2&gt;0),J38-2,IF(AND(L38+M38&lt;76,L38+M38&gt;50,J38-1&gt;0),J38-1,J38))))</f>
        <v/>
      </c>
      <c r="P38" s="183" t="str">
        <f>IF(AND(ISBLANK(L38),ISBLANK(M38))=TRUE,"",IF(N38&gt;0,VLOOKUP(VALUE(N38&amp;O38),calificacion,2,FALSE),""))</f>
        <v/>
      </c>
      <c r="Q38" s="134" t="str">
        <f>IF(AND(ISBLANK(L38),ISBLANK(M38))=TRUE,"",VLOOKUP(P38,manejo,2,FALSE))</f>
        <v/>
      </c>
      <c r="R38" s="147">
        <v>5</v>
      </c>
      <c r="S38" s="147">
        <v>10</v>
      </c>
      <c r="T38" s="133" t="str">
        <f>IF(S38&gt;0,VLOOKUP(R38*S38,ZonaRiesgoCorrup,3,FALSE),"")</f>
        <v>50 Alta</v>
      </c>
      <c r="U38" s="134" t="str">
        <f>IF(S38&gt;0,VLOOKUP(R38*S38,ZonaRiesgoCorrup2,4,FALSE),"")</f>
        <v>Deben tomarse las medidas necesarias para llevar los riesgos a la Zona de Riesgo Moderada, Baja o eliminarlo</v>
      </c>
      <c r="V38" s="134" t="s">
        <v>196</v>
      </c>
      <c r="W38" s="136">
        <v>0</v>
      </c>
      <c r="X38" s="147">
        <f>IF(ISBLANK(W38)=TRUE,"",IF(AND(W38&gt;75,R38-2=0),R38-1,IF(AND(W38&gt;75,R38-2&gt;0),R38-2,IF(AND(W38&lt;76,W38&gt;50,R38-1&gt;0),R38-1,R38))))</f>
        <v>5</v>
      </c>
      <c r="Y38" s="147">
        <f>IF(ISBLANK(W38)=TRUE,"",IF(AND(S38=20,W38&gt;75),"5",IF(AND(S38=20,W38&gt;50,W38&lt;76),"10",IF(AND(S38=20,W38&lt;51),S38,IF(AND(S38=10,W38&gt;50),"5",S38)))))</f>
        <v>10</v>
      </c>
      <c r="Z38" s="147" t="str">
        <f>IFERROR(VLOOKUP(X38*Y38,ZonaRiesgoCorrup,3,FALSE),"")</f>
        <v>50 Alta</v>
      </c>
      <c r="AA38" s="124" t="s">
        <v>393</v>
      </c>
      <c r="AB38" s="121" t="s">
        <v>419</v>
      </c>
      <c r="AC38" s="120" t="s">
        <v>417</v>
      </c>
      <c r="AD38" s="120" t="s">
        <v>587</v>
      </c>
      <c r="AE38" s="122"/>
      <c r="AF38" s="122"/>
      <c r="AG38" s="122"/>
      <c r="AH38" s="120"/>
      <c r="AI38" s="139"/>
      <c r="AJ38" s="139"/>
      <c r="AK38" s="122"/>
      <c r="AL38" s="124" t="s">
        <v>418</v>
      </c>
      <c r="AM38" s="124" t="s">
        <v>477</v>
      </c>
      <c r="AN38" s="120" t="s">
        <v>587</v>
      </c>
      <c r="AO38" s="124" t="s">
        <v>478</v>
      </c>
    </row>
    <row r="39" spans="1:41" s="107" customFormat="1" ht="61.5" customHeight="1" x14ac:dyDescent="0.25">
      <c r="A39" s="113" t="s">
        <v>455</v>
      </c>
      <c r="B39" s="114" t="s">
        <v>218</v>
      </c>
      <c r="C39" s="115">
        <v>24</v>
      </c>
      <c r="D39" s="188" t="s">
        <v>476</v>
      </c>
      <c r="E39" s="116" t="s">
        <v>272</v>
      </c>
      <c r="F39" s="116" t="s">
        <v>249</v>
      </c>
      <c r="G39" s="116" t="s">
        <v>250</v>
      </c>
      <c r="H39" s="115"/>
      <c r="I39" s="116"/>
      <c r="J39" s="115"/>
      <c r="K39" s="118" t="str">
        <f>IF(H39&gt;0,VLOOKUP(VALUE(H39&amp;J39),calificacion,2,FALSE),"")</f>
        <v/>
      </c>
      <c r="L39" s="115"/>
      <c r="M39" s="115"/>
      <c r="N39" s="115" t="str">
        <f>IF(AND(ISBLANK(L39),ISBLANK(M39))=TRUE,"",IF(AND(L39+M39&gt;75,H39-2=0),H39-1,IF(AND(L39+M39&gt;75,H39-2&gt;0),H39-2,IF(AND(L39+M39&lt;76,L39+M39&gt;50,H39-1&gt;0),H39-1,H39))))</f>
        <v/>
      </c>
      <c r="O39" s="115" t="str">
        <f>IF(AND(ISBLANK(L39),ISBLANK(M39))=TRUE,"",IF(AND(L39+M39&gt;75,J39-2=0),J39-1,IF(AND(L39+M39&gt;75,J39-2&gt;0),J39-2,IF(AND(L39+M39&lt;76,L39+M39&gt;50,J39-1&gt;0),J39-1,J39))))</f>
        <v/>
      </c>
      <c r="P39" s="160" t="str">
        <f>IF(AND(ISBLANK(L39),ISBLANK(M39))=TRUE,"",IF(N39&gt;0,VLOOKUP(VALUE(N39&amp;O39),calificacion,2,FALSE),""))</f>
        <v/>
      </c>
      <c r="Q39" s="119" t="str">
        <f>IF(AND(ISBLANK(L39),ISBLANK(M39))=TRUE,"",VLOOKUP(P39,manejo,2,FALSE))</f>
        <v/>
      </c>
      <c r="R39" s="160">
        <v>5</v>
      </c>
      <c r="S39" s="160">
        <v>10</v>
      </c>
      <c r="T39" s="118" t="str">
        <f>IF(S39&gt;0,VLOOKUP(R39*S39,ZonaRiesgoCorrup,3,FALSE),"")</f>
        <v>50 Alta</v>
      </c>
      <c r="U39" s="119" t="str">
        <f>IF(S39&gt;0,VLOOKUP(R39*S39,ZonaRiesgoCorrup2,4,FALSE),"")</f>
        <v>Deben tomarse las medidas necesarias para llevar los riesgos a la Zona de Riesgo Moderada, Baja o eliminarlo</v>
      </c>
      <c r="V39" s="120" t="s">
        <v>196</v>
      </c>
      <c r="W39" s="120">
        <v>0</v>
      </c>
      <c r="X39" s="160">
        <f>IF(ISBLANK(W39)=TRUE,"",IF(AND(W39&gt;75,R39-2=0),R39-1,IF(AND(W39&gt;75,R39-2&gt;0),R39-2,IF(AND(W39&lt;76,W39&gt;50,R39-1&gt;0),R39-1,R39))))</f>
        <v>5</v>
      </c>
      <c r="Y39" s="160">
        <f>IF(ISBLANK(W39)=TRUE,"",IF(AND(S39=20,W39&gt;75),"5",IF(AND(S39=20,W39&gt;50,W39&lt;76),"10",IF(AND(S39=20,W39&lt;51),S39,IF(AND(S39=10,W39&gt;50),"5",S39)))))</f>
        <v>10</v>
      </c>
      <c r="Z39" s="160" t="str">
        <f>IFERROR(VLOOKUP(X39*Y39,ZonaRiesgoCorrup,3,FALSE),"")</f>
        <v>50 Alta</v>
      </c>
      <c r="AA39" s="124" t="s">
        <v>393</v>
      </c>
      <c r="AB39" s="122" t="s">
        <v>253</v>
      </c>
      <c r="AC39" s="120" t="s">
        <v>562</v>
      </c>
      <c r="AD39" s="120" t="s">
        <v>385</v>
      </c>
      <c r="AE39" s="122"/>
      <c r="AF39" s="122"/>
      <c r="AG39" s="122"/>
      <c r="AH39" s="120"/>
      <c r="AI39" s="139"/>
      <c r="AJ39" s="139"/>
      <c r="AK39" s="122"/>
      <c r="AL39" s="124" t="s">
        <v>393</v>
      </c>
      <c r="AM39" s="124" t="s">
        <v>593</v>
      </c>
      <c r="AN39" s="120" t="s">
        <v>587</v>
      </c>
      <c r="AO39" s="124" t="s">
        <v>255</v>
      </c>
    </row>
    <row r="40" spans="1:41" s="107" customFormat="1" ht="97.5" customHeight="1" x14ac:dyDescent="0.25">
      <c r="A40" s="113" t="s">
        <v>327</v>
      </c>
      <c r="B40" s="114" t="s">
        <v>222</v>
      </c>
      <c r="C40" s="115">
        <v>25</v>
      </c>
      <c r="D40" s="188" t="s">
        <v>479</v>
      </c>
      <c r="E40" s="117" t="s">
        <v>29</v>
      </c>
      <c r="F40" s="116" t="s">
        <v>480</v>
      </c>
      <c r="G40" s="116" t="s">
        <v>263</v>
      </c>
      <c r="H40" s="115">
        <v>3</v>
      </c>
      <c r="I40" s="116" t="s">
        <v>264</v>
      </c>
      <c r="J40" s="115">
        <v>3</v>
      </c>
      <c r="K40" s="118" t="str">
        <f>IF(H40&gt;0,VLOOKUP(VALUE(H40&amp;J40),calificacion,2,FALSE),"")</f>
        <v>ALTA</v>
      </c>
      <c r="L40" s="115">
        <v>40</v>
      </c>
      <c r="M40" s="115">
        <v>40</v>
      </c>
      <c r="N40" s="115">
        <f t="shared" si="42"/>
        <v>1</v>
      </c>
      <c r="O40" s="115">
        <f t="shared" si="43"/>
        <v>1</v>
      </c>
      <c r="P40" s="160" t="str">
        <f>IF(AND(ISBLANK(L40),ISBLANK(M40))=TRUE,"",IF(N40&gt;0,VLOOKUP(VALUE(N40&amp;O40),calificacion,2,FALSE),""))</f>
        <v>BAJA</v>
      </c>
      <c r="Q40" s="119" t="str">
        <f>IF(AND(ISBLANK(L40),ISBLANK(M40))=TRUE,"",VLOOKUP(P40,manejo,2,FALSE))</f>
        <v>Asumir el riesgo</v>
      </c>
      <c r="R40" s="160"/>
      <c r="S40" s="160"/>
      <c r="T40" s="118" t="str">
        <f>IF(S40&gt;0,VLOOKUP(R40*S40,ZonaRiesgoCorrup,3,FALSE),"")</f>
        <v/>
      </c>
      <c r="U40" s="125" t="str">
        <f>IF(S40&gt;0,VLOOKUP(R40*S40,ZonaRiesgoCorrup2,4,FALSE),"")</f>
        <v/>
      </c>
      <c r="V40" s="120"/>
      <c r="W40" s="120"/>
      <c r="X40" s="160" t="str">
        <f t="shared" si="48"/>
        <v/>
      </c>
      <c r="Y40" s="160" t="str">
        <f t="shared" si="49"/>
        <v/>
      </c>
      <c r="Z40" s="160" t="str">
        <f>IFERROR(VLOOKUP(X40*Y40,ZonaRiesgoCorrup,3,FALSE),"")</f>
        <v/>
      </c>
      <c r="AA40" s="118"/>
      <c r="AB40" s="121"/>
      <c r="AC40" s="120"/>
      <c r="AD40" s="120"/>
      <c r="AE40" s="122" t="s">
        <v>481</v>
      </c>
      <c r="AF40" s="122" t="s">
        <v>265</v>
      </c>
      <c r="AG40" s="122" t="s">
        <v>613</v>
      </c>
      <c r="AH40" s="120" t="s">
        <v>271</v>
      </c>
      <c r="AI40" s="139">
        <v>43102</v>
      </c>
      <c r="AJ40" s="139">
        <v>43465</v>
      </c>
      <c r="AK40" s="122" t="s">
        <v>482</v>
      </c>
      <c r="AL40" s="124"/>
      <c r="AM40" s="124"/>
      <c r="AN40" s="124"/>
      <c r="AO40" s="124"/>
    </row>
    <row r="41" spans="1:41" s="107" customFormat="1" ht="78.75" customHeight="1" x14ac:dyDescent="0.25">
      <c r="A41" s="129" t="s">
        <v>327</v>
      </c>
      <c r="B41" s="130" t="s">
        <v>435</v>
      </c>
      <c r="C41" s="115">
        <v>26</v>
      </c>
      <c r="D41" s="190" t="s">
        <v>483</v>
      </c>
      <c r="E41" s="146" t="s">
        <v>29</v>
      </c>
      <c r="F41" s="131" t="s">
        <v>431</v>
      </c>
      <c r="G41" s="131" t="s">
        <v>316</v>
      </c>
      <c r="H41" s="132">
        <v>5</v>
      </c>
      <c r="I41" s="131" t="s">
        <v>320</v>
      </c>
      <c r="J41" s="132">
        <v>2</v>
      </c>
      <c r="K41" s="147" t="str">
        <f t="shared" si="41"/>
        <v>ALTA</v>
      </c>
      <c r="L41" s="132">
        <v>15</v>
      </c>
      <c r="M41" s="132">
        <v>15</v>
      </c>
      <c r="N41" s="132">
        <f t="shared" si="42"/>
        <v>5</v>
      </c>
      <c r="O41" s="132">
        <f t="shared" si="43"/>
        <v>2</v>
      </c>
      <c r="P41" s="183" t="str">
        <f t="shared" si="44"/>
        <v>ALTA</v>
      </c>
      <c r="Q41" s="136" t="str">
        <f t="shared" si="45"/>
        <v>Reducir el riesgo, Evitar, Compartir o Transferir</v>
      </c>
      <c r="R41" s="149"/>
      <c r="S41" s="149"/>
      <c r="T41" s="149" t="str">
        <f t="shared" si="46"/>
        <v/>
      </c>
      <c r="U41" s="148" t="str">
        <f t="shared" si="47"/>
        <v/>
      </c>
      <c r="V41" s="136"/>
      <c r="W41" s="136"/>
      <c r="X41" s="149" t="str">
        <f t="shared" si="48"/>
        <v/>
      </c>
      <c r="Y41" s="149" t="str">
        <f t="shared" si="49"/>
        <v/>
      </c>
      <c r="Z41" s="149" t="str">
        <f t="shared" si="50"/>
        <v/>
      </c>
      <c r="AA41" s="149"/>
      <c r="AB41" s="147"/>
      <c r="AC41" s="145"/>
      <c r="AD41" s="166"/>
      <c r="AE41" s="122" t="s">
        <v>321</v>
      </c>
      <c r="AF41" s="133" t="s">
        <v>361</v>
      </c>
      <c r="AG41" s="122" t="s">
        <v>614</v>
      </c>
      <c r="AH41" s="120" t="s">
        <v>269</v>
      </c>
      <c r="AI41" s="139">
        <v>43110</v>
      </c>
      <c r="AJ41" s="139">
        <v>43434</v>
      </c>
      <c r="AK41" s="122" t="s">
        <v>322</v>
      </c>
      <c r="AL41" s="124"/>
      <c r="AM41" s="124"/>
      <c r="AN41" s="124"/>
      <c r="AO41" s="124"/>
    </row>
    <row r="42" spans="1:41" s="128" customFormat="1" ht="79.5" customHeight="1" x14ac:dyDescent="0.25">
      <c r="A42" s="140" t="s">
        <v>327</v>
      </c>
      <c r="B42" s="140" t="s">
        <v>222</v>
      </c>
      <c r="C42" s="141">
        <v>27</v>
      </c>
      <c r="D42" s="190" t="s">
        <v>432</v>
      </c>
      <c r="E42" s="142" t="s">
        <v>29</v>
      </c>
      <c r="F42" s="142" t="s">
        <v>484</v>
      </c>
      <c r="G42" s="142" t="s">
        <v>433</v>
      </c>
      <c r="H42" s="144">
        <v>5</v>
      </c>
      <c r="I42" s="142" t="s">
        <v>320</v>
      </c>
      <c r="J42" s="144">
        <v>2</v>
      </c>
      <c r="K42" s="161" t="str">
        <f t="shared" ref="K42" si="61">IF(H42&gt;0,VLOOKUP(VALUE(H42&amp;J42),calificacion,2,FALSE),"")</f>
        <v>ALTA</v>
      </c>
      <c r="L42" s="144">
        <v>0</v>
      </c>
      <c r="M42" s="144">
        <v>0</v>
      </c>
      <c r="N42" s="144">
        <f t="shared" ref="N42" si="62">IF(AND(ISBLANK(L42),ISBLANK(M42))=TRUE,"",IF(AND(L42+M42&gt;75,H42-2=0),H42-1,IF(AND(L42+M42&gt;75,H42-2&gt;0),H42-2,IF(AND(L42+M42&lt;76,L42+M42&gt;50,H42-1&gt;0),H42-1,H42))))</f>
        <v>5</v>
      </c>
      <c r="O42" s="144">
        <f t="shared" ref="O42" si="63">IF(AND(ISBLANK(L42),ISBLANK(M42))=TRUE,"",IF(AND(L42+M42&gt;75,J42-2=0),J42-1,IF(AND(L42+M42&gt;75,J42-2&gt;0),J42-2,IF(AND(L42+M42&lt;76,L42+M42&gt;50,J42-1&gt;0),J42-1,J42))))</f>
        <v>2</v>
      </c>
      <c r="P42" s="183" t="str">
        <f t="shared" ref="P42" si="64">IF(AND(ISBLANK(L42),ISBLANK(M42))=TRUE,"",IF(N42&gt;0,VLOOKUP(VALUE(N42&amp;O42),calificacion,2,FALSE),""))</f>
        <v>ALTA</v>
      </c>
      <c r="Q42" s="145" t="str">
        <f t="shared" ref="Q42" si="65">IF(AND(ISBLANK(L42),ISBLANK(M42))=TRUE,"",VLOOKUP(P42,manejo,2,FALSE))</f>
        <v>Reducir el riesgo, Evitar, Compartir o Transferir</v>
      </c>
      <c r="R42" s="158"/>
      <c r="S42" s="158"/>
      <c r="T42" s="158" t="str">
        <f t="shared" ref="T42" si="66">IF(S42&gt;0,VLOOKUP(R42*S42,ZonaRiesgoCorrup,3,FALSE),"")</f>
        <v/>
      </c>
      <c r="U42" s="159" t="str">
        <f t="shared" ref="U42" si="67">IF(S42&gt;0,VLOOKUP(R42*S42,ZonaRiesgoCorrup2,4,FALSE),"")</f>
        <v/>
      </c>
      <c r="V42" s="159"/>
      <c r="W42" s="159"/>
      <c r="X42" s="158" t="str">
        <f t="shared" ref="X42" si="68">IF(ISBLANK(W42)=TRUE,"",IF(AND(W42&gt;75,R42-2=0),R42-1,IF(AND(W42&gt;75,R42-2&gt;0),R42-2,IF(AND(W42&lt;76,W42&gt;50,R42-1&gt;0),R42-1,R42))))</f>
        <v/>
      </c>
      <c r="Y42" s="158" t="str">
        <f t="shared" ref="Y42" si="69">IF(ISBLANK(W42)=TRUE,"",IF(AND(S42=20,W42&gt;75),"5",IF(AND(S42=20,W42&gt;50,W42&lt;76),"10",IF(AND(S42=20,W42&lt;51),S42,IF(AND(S42=10,W42&gt;50),"5",S42)))))</f>
        <v/>
      </c>
      <c r="Z42" s="158" t="str">
        <f t="shared" ref="Z42" si="70">IFERROR(VLOOKUP(X42*Y42,ZonaRiesgoCorrup,3,FALSE),"")</f>
        <v/>
      </c>
      <c r="AA42" s="158"/>
      <c r="AB42" s="158"/>
      <c r="AC42" s="159"/>
      <c r="AD42" s="171"/>
      <c r="AE42" s="122" t="s">
        <v>485</v>
      </c>
      <c r="AF42" s="143" t="s">
        <v>434</v>
      </c>
      <c r="AG42" s="122" t="s">
        <v>615</v>
      </c>
      <c r="AH42" s="120" t="s">
        <v>269</v>
      </c>
      <c r="AI42" s="139">
        <v>43110</v>
      </c>
      <c r="AJ42" s="139">
        <v>43312</v>
      </c>
      <c r="AK42" s="122" t="s">
        <v>486</v>
      </c>
      <c r="AL42" s="124"/>
      <c r="AM42" s="124"/>
      <c r="AN42" s="124"/>
      <c r="AO42" s="124"/>
    </row>
    <row r="43" spans="1:41" s="128" customFormat="1" ht="60.75" customHeight="1" x14ac:dyDescent="0.25">
      <c r="A43" s="170" t="s">
        <v>327</v>
      </c>
      <c r="B43" s="130" t="s">
        <v>395</v>
      </c>
      <c r="C43" s="186">
        <v>28</v>
      </c>
      <c r="D43" s="266" t="s">
        <v>223</v>
      </c>
      <c r="E43" s="271" t="s">
        <v>30</v>
      </c>
      <c r="F43" s="271" t="s">
        <v>394</v>
      </c>
      <c r="G43" s="271" t="s">
        <v>270</v>
      </c>
      <c r="H43" s="259">
        <v>4</v>
      </c>
      <c r="I43" s="271" t="s">
        <v>75</v>
      </c>
      <c r="J43" s="259">
        <v>2</v>
      </c>
      <c r="K43" s="261" t="str">
        <f t="shared" si="41"/>
        <v>ALTA</v>
      </c>
      <c r="L43" s="259">
        <v>60</v>
      </c>
      <c r="M43" s="259">
        <v>40</v>
      </c>
      <c r="N43" s="259">
        <f t="shared" si="42"/>
        <v>2</v>
      </c>
      <c r="O43" s="259">
        <f t="shared" si="43"/>
        <v>1</v>
      </c>
      <c r="P43" s="261" t="str">
        <f t="shared" si="44"/>
        <v>BAJA</v>
      </c>
      <c r="Q43" s="295" t="str">
        <f t="shared" si="45"/>
        <v>Asumir el riesgo</v>
      </c>
      <c r="R43" s="269"/>
      <c r="S43" s="269"/>
      <c r="T43" s="269"/>
      <c r="U43" s="269"/>
      <c r="V43" s="269"/>
      <c r="W43" s="269"/>
      <c r="X43" s="269"/>
      <c r="Y43" s="269"/>
      <c r="Z43" s="269"/>
      <c r="AA43" s="269"/>
      <c r="AB43" s="269"/>
      <c r="AC43" s="269"/>
      <c r="AD43" s="171"/>
      <c r="AE43" s="122" t="s">
        <v>636</v>
      </c>
      <c r="AF43" s="122" t="s">
        <v>487</v>
      </c>
      <c r="AG43" s="122" t="s">
        <v>619</v>
      </c>
      <c r="AH43" s="120" t="s">
        <v>271</v>
      </c>
      <c r="AI43" s="139">
        <v>43133</v>
      </c>
      <c r="AJ43" s="139">
        <v>43449</v>
      </c>
      <c r="AK43" s="122" t="s">
        <v>637</v>
      </c>
      <c r="AL43" s="124"/>
      <c r="AM43" s="124"/>
      <c r="AN43" s="124"/>
      <c r="AO43" s="124"/>
    </row>
    <row r="44" spans="1:41" s="128" customFormat="1" ht="48" x14ac:dyDescent="0.25">
      <c r="A44" s="184" t="s">
        <v>327</v>
      </c>
      <c r="B44" s="130" t="s">
        <v>395</v>
      </c>
      <c r="C44" s="186">
        <v>28</v>
      </c>
      <c r="D44" s="270"/>
      <c r="E44" s="270"/>
      <c r="F44" s="270"/>
      <c r="G44" s="270"/>
      <c r="H44" s="268"/>
      <c r="I44" s="270"/>
      <c r="J44" s="268"/>
      <c r="K44" s="268"/>
      <c r="L44" s="268"/>
      <c r="M44" s="268"/>
      <c r="N44" s="268"/>
      <c r="O44" s="268"/>
      <c r="P44" s="268"/>
      <c r="Q44" s="270"/>
      <c r="R44" s="268"/>
      <c r="S44" s="268"/>
      <c r="T44" s="268"/>
      <c r="U44" s="268"/>
      <c r="V44" s="268"/>
      <c r="W44" s="268"/>
      <c r="X44" s="268"/>
      <c r="Y44" s="268"/>
      <c r="Z44" s="268"/>
      <c r="AA44" s="268"/>
      <c r="AB44" s="268"/>
      <c r="AC44" s="268"/>
      <c r="AD44" s="180"/>
      <c r="AE44" s="122" t="s">
        <v>616</v>
      </c>
      <c r="AF44" s="122" t="s">
        <v>487</v>
      </c>
      <c r="AG44" s="122" t="s">
        <v>619</v>
      </c>
      <c r="AH44" s="120" t="s">
        <v>271</v>
      </c>
      <c r="AI44" s="139">
        <v>43133</v>
      </c>
      <c r="AJ44" s="139">
        <v>43449</v>
      </c>
      <c r="AK44" s="122" t="s">
        <v>637</v>
      </c>
      <c r="AL44" s="124"/>
      <c r="AM44" s="124"/>
      <c r="AN44" s="124"/>
      <c r="AO44" s="124"/>
    </row>
    <row r="45" spans="1:41" s="128" customFormat="1" ht="48" x14ac:dyDescent="0.25">
      <c r="A45" s="184" t="s">
        <v>327</v>
      </c>
      <c r="B45" s="130" t="s">
        <v>395</v>
      </c>
      <c r="C45" s="186">
        <v>28</v>
      </c>
      <c r="D45" s="270"/>
      <c r="E45" s="270"/>
      <c r="F45" s="270"/>
      <c r="G45" s="270"/>
      <c r="H45" s="268"/>
      <c r="I45" s="270"/>
      <c r="J45" s="268"/>
      <c r="K45" s="268"/>
      <c r="L45" s="268"/>
      <c r="M45" s="268"/>
      <c r="N45" s="268"/>
      <c r="O45" s="268"/>
      <c r="P45" s="268"/>
      <c r="Q45" s="270"/>
      <c r="R45" s="268"/>
      <c r="S45" s="268"/>
      <c r="T45" s="268"/>
      <c r="U45" s="268"/>
      <c r="V45" s="268"/>
      <c r="W45" s="268"/>
      <c r="X45" s="268"/>
      <c r="Y45" s="268"/>
      <c r="Z45" s="268"/>
      <c r="AA45" s="268"/>
      <c r="AB45" s="268"/>
      <c r="AC45" s="268"/>
      <c r="AD45" s="180"/>
      <c r="AE45" s="122" t="s">
        <v>617</v>
      </c>
      <c r="AF45" s="122" t="s">
        <v>487</v>
      </c>
      <c r="AG45" s="122" t="s">
        <v>619</v>
      </c>
      <c r="AH45" s="120" t="s">
        <v>271</v>
      </c>
      <c r="AI45" s="139">
        <v>43133</v>
      </c>
      <c r="AJ45" s="139">
        <v>43449</v>
      </c>
      <c r="AK45" s="122" t="s">
        <v>637</v>
      </c>
      <c r="AL45" s="124"/>
      <c r="AM45" s="124"/>
      <c r="AN45" s="124"/>
      <c r="AO45" s="124"/>
    </row>
    <row r="46" spans="1:41" s="128" customFormat="1" ht="78.75" customHeight="1" x14ac:dyDescent="0.25">
      <c r="A46" s="184" t="s">
        <v>327</v>
      </c>
      <c r="B46" s="130" t="s">
        <v>395</v>
      </c>
      <c r="C46" s="186">
        <v>28</v>
      </c>
      <c r="D46" s="267"/>
      <c r="E46" s="267"/>
      <c r="F46" s="267"/>
      <c r="G46" s="267"/>
      <c r="H46" s="260"/>
      <c r="I46" s="267"/>
      <c r="J46" s="260"/>
      <c r="K46" s="260"/>
      <c r="L46" s="260"/>
      <c r="M46" s="260"/>
      <c r="N46" s="260"/>
      <c r="O46" s="260"/>
      <c r="P46" s="260"/>
      <c r="Q46" s="267"/>
      <c r="R46" s="260"/>
      <c r="S46" s="260"/>
      <c r="T46" s="260"/>
      <c r="U46" s="260"/>
      <c r="V46" s="260"/>
      <c r="W46" s="260"/>
      <c r="X46" s="260"/>
      <c r="Y46" s="260"/>
      <c r="Z46" s="260"/>
      <c r="AA46" s="260"/>
      <c r="AB46" s="260"/>
      <c r="AC46" s="260"/>
      <c r="AD46" s="181"/>
      <c r="AE46" s="122" t="s">
        <v>618</v>
      </c>
      <c r="AF46" s="122" t="s">
        <v>487</v>
      </c>
      <c r="AG46" s="122" t="s">
        <v>612</v>
      </c>
      <c r="AH46" s="120" t="s">
        <v>269</v>
      </c>
      <c r="AI46" s="139">
        <v>43133</v>
      </c>
      <c r="AJ46" s="139">
        <v>43449</v>
      </c>
      <c r="AK46" s="122" t="s">
        <v>620</v>
      </c>
      <c r="AL46" s="124"/>
      <c r="AM46" s="124"/>
      <c r="AN46" s="124"/>
      <c r="AO46" s="124"/>
    </row>
    <row r="47" spans="1:41" s="128" customFormat="1" ht="91.5" customHeight="1" x14ac:dyDescent="0.25">
      <c r="A47" s="113" t="s">
        <v>327</v>
      </c>
      <c r="B47" s="114" t="s">
        <v>395</v>
      </c>
      <c r="C47" s="115">
        <v>29</v>
      </c>
      <c r="D47" s="188" t="s">
        <v>488</v>
      </c>
      <c r="E47" s="117" t="s">
        <v>396</v>
      </c>
      <c r="F47" s="116" t="s">
        <v>397</v>
      </c>
      <c r="G47" s="116" t="s">
        <v>398</v>
      </c>
      <c r="H47" s="115">
        <v>5</v>
      </c>
      <c r="I47" s="116" t="s">
        <v>399</v>
      </c>
      <c r="J47" s="115">
        <v>2</v>
      </c>
      <c r="K47" s="118" t="s">
        <v>38</v>
      </c>
      <c r="L47" s="115">
        <v>55</v>
      </c>
      <c r="M47" s="115">
        <v>20</v>
      </c>
      <c r="N47" s="115">
        <f t="shared" ref="N47" si="71">IF(AND(ISBLANK(L47),ISBLANK(M47))=TRUE,"",IF(AND(L47+M47&gt;75,H47-2=0),H47-1,IF(AND(L47+M47&gt;75,H47-2&gt;0),H47-2,IF(AND(L47+M47&lt;76,L47+M47&gt;50,H47-1&gt;0),H47-1,H47))))</f>
        <v>4</v>
      </c>
      <c r="O47" s="115">
        <f t="shared" ref="O47" si="72">IF(AND(ISBLANK(L47),ISBLANK(M47))=TRUE,"",IF(AND(L47+M47&gt;75,J47-2=0),J47-1,IF(AND(L47+M47&gt;75,J47-2&gt;0),J47-2,IF(AND(L47+M47&lt;76,L47+M47&gt;50,J47-1&gt;0),J47-1,J47))))</f>
        <v>1</v>
      </c>
      <c r="P47" s="160" t="str">
        <f t="shared" ref="P47" si="73">IF(AND(ISBLANK(L47),ISBLANK(M47))=TRUE,"",IF(N47&gt;0,VLOOKUP(VALUE(N47&amp;O47),calificacion,2,FALSE),""))</f>
        <v>MODERADA</v>
      </c>
      <c r="Q47" s="119" t="str">
        <f t="shared" ref="Q47" si="74">IF(AND(ISBLANK(L47),ISBLANK(M47))=TRUE,"",VLOOKUP(P47,manejo,2,FALSE))</f>
        <v>Asumir el riesgo, Reducir el riesgo</v>
      </c>
      <c r="R47" s="160"/>
      <c r="S47" s="160"/>
      <c r="T47" s="118" t="str">
        <f t="shared" ref="T47" si="75">IF(S47&gt;0,VLOOKUP(R47*S47,ZonaRiesgoCorrup,3,FALSE),"")</f>
        <v/>
      </c>
      <c r="U47" s="125" t="str">
        <f t="shared" ref="U47" si="76">IF(S47&gt;0,VLOOKUP(R47*S47,ZonaRiesgoCorrup2,4,FALSE),"")</f>
        <v/>
      </c>
      <c r="V47" s="120"/>
      <c r="W47" s="120"/>
      <c r="X47" s="160" t="str">
        <f t="shared" ref="X47" si="77">IF(ISBLANK(W47)=TRUE,"",IF(AND(W47&gt;75,R47-2=0),R47-1,IF(AND(W47&gt;75,R47-2&gt;0),R47-2,IF(AND(W47&lt;76,W47&gt;50,R47-1&gt;0),R47-1,R47))))</f>
        <v/>
      </c>
      <c r="Y47" s="160" t="str">
        <f t="shared" ref="Y47" si="78">IF(ISBLANK(W47)=TRUE,"",IF(AND(S47=20,W47&gt;75),"5",IF(AND(S47=20,W47&gt;50,W47&lt;76),"10",IF(AND(S47=20,W47&lt;51),S47,IF(AND(S47=10,W47&gt;50),"5",S47)))))</f>
        <v/>
      </c>
      <c r="Z47" s="160" t="str">
        <f t="shared" ref="Z47" si="79">IFERROR(VLOOKUP(X47*Y47,ZonaRiesgoCorrup,3,FALSE),"")</f>
        <v/>
      </c>
      <c r="AA47" s="118"/>
      <c r="AB47" s="121"/>
      <c r="AC47" s="120"/>
      <c r="AD47" s="120"/>
      <c r="AE47" s="122" t="s">
        <v>540</v>
      </c>
      <c r="AF47" s="122" t="s">
        <v>400</v>
      </c>
      <c r="AG47" s="122" t="s">
        <v>619</v>
      </c>
      <c r="AH47" s="120" t="s">
        <v>271</v>
      </c>
      <c r="AI47" s="139">
        <v>43102</v>
      </c>
      <c r="AJ47" s="139">
        <v>43444</v>
      </c>
      <c r="AK47" s="122" t="s">
        <v>682</v>
      </c>
      <c r="AL47" s="124"/>
      <c r="AM47" s="124"/>
      <c r="AN47" s="124"/>
      <c r="AO47" s="124"/>
    </row>
    <row r="48" spans="1:41" s="128" customFormat="1" ht="81.75" customHeight="1" x14ac:dyDescent="0.25">
      <c r="A48" s="113" t="s">
        <v>327</v>
      </c>
      <c r="B48" s="114" t="s">
        <v>325</v>
      </c>
      <c r="C48" s="115">
        <v>30</v>
      </c>
      <c r="D48" s="188" t="s">
        <v>437</v>
      </c>
      <c r="E48" s="116" t="s">
        <v>438</v>
      </c>
      <c r="F48" s="116" t="s">
        <v>489</v>
      </c>
      <c r="G48" s="116" t="s">
        <v>439</v>
      </c>
      <c r="H48" s="115">
        <v>3</v>
      </c>
      <c r="I48" s="116" t="s">
        <v>75</v>
      </c>
      <c r="J48" s="115">
        <v>3</v>
      </c>
      <c r="K48" s="118" t="str">
        <f>IF(H48&gt;0,VLOOKUP(VALUE(H48&amp;J48),calificacion,2,FALSE),"")</f>
        <v>ALTA</v>
      </c>
      <c r="L48" s="115">
        <v>40</v>
      </c>
      <c r="M48" s="115">
        <v>20</v>
      </c>
      <c r="N48" s="115">
        <f>IF(AND(ISBLANK(L48),ISBLANK(M48))=TRUE,"",IF(AND(L48+M48&gt;75,H48-2=0),H48-1,IF(AND(L48+M48&gt;75,H48-2&gt;0),H48-2,IF(AND(L48+M48&lt;76,L48+M48&gt;50,H48-1&gt;0),H48-1,H48))))</f>
        <v>2</v>
      </c>
      <c r="O48" s="115">
        <f>IF(AND(ISBLANK(L48),ISBLANK(M48))=TRUE,"",IF(AND(L48+M48&gt;75,J48-2=0),J48-1,IF(AND(L48+M48&gt;75,J48-2&gt;0),J48-2,IF(AND(L48+M48&lt;76,L48+M48&gt;50,J48-1&gt;0),J48-1,J48))))</f>
        <v>2</v>
      </c>
      <c r="P48" s="160" t="str">
        <f>IF(AND(ISBLANK(L48),ISBLANK(M48))=TRUE,"",IF(N48&gt;0,VLOOKUP(VALUE(N48&amp;O48),calificacion,2,FALSE),""))</f>
        <v>BAJA</v>
      </c>
      <c r="Q48" s="119" t="str">
        <f>IF(AND(ISBLANK(L48),ISBLANK(M48))=TRUE,"",VLOOKUP(P48,manejo,2,FALSE))</f>
        <v>Asumir el riesgo</v>
      </c>
      <c r="R48" s="160"/>
      <c r="S48" s="160"/>
      <c r="T48" s="118" t="str">
        <f>IF(S48&gt;0,VLOOKUP(R48*S48,ZonaRiesgoCorrup,3,FALSE),"")</f>
        <v/>
      </c>
      <c r="U48" s="125" t="str">
        <f>IF(S48&gt;0,VLOOKUP(R48*S48,ZonaRiesgoCorrup2,4,FALSE),"")</f>
        <v/>
      </c>
      <c r="V48" s="120"/>
      <c r="W48" s="120"/>
      <c r="X48" s="160" t="str">
        <f>IF(ISBLANK(W48)=TRUE,"",IF(AND(W48&gt;75,R48-2=0),R48-1,IF(AND(W48&gt;75,R48-2&gt;0),R48-2,IF(AND(W48&lt;76,W48&gt;50,R48-1&gt;0),R48-1,R48))))</f>
        <v/>
      </c>
      <c r="Y48" s="160" t="str">
        <f>IF(ISBLANK(W48)=TRUE,"",IF(AND(S48=20,W48&gt;75),"5",IF(AND(S48=20,W48&gt;50,W48&lt;76),"10",IF(AND(S48=20,W48&lt;51),S48,IF(AND(S48=10,W48&gt;50),"5",S48)))))</f>
        <v/>
      </c>
      <c r="Z48" s="160" t="str">
        <f>IFERROR(VLOOKUP(X48*Y48,ZonaRiesgoCorrup,3,FALSE),"")</f>
        <v/>
      </c>
      <c r="AA48" s="118"/>
      <c r="AB48" s="121"/>
      <c r="AC48" s="120"/>
      <c r="AD48" s="120"/>
      <c r="AE48" s="122" t="s">
        <v>440</v>
      </c>
      <c r="AF48" s="122" t="s">
        <v>541</v>
      </c>
      <c r="AG48" s="122" t="s">
        <v>621</v>
      </c>
      <c r="AH48" s="122" t="s">
        <v>441</v>
      </c>
      <c r="AI48" s="139">
        <v>43102</v>
      </c>
      <c r="AJ48" s="139">
        <v>43281</v>
      </c>
      <c r="AK48" s="122" t="s">
        <v>442</v>
      </c>
      <c r="AL48" s="124"/>
      <c r="AM48" s="124"/>
      <c r="AN48" s="124"/>
      <c r="AO48" s="124"/>
    </row>
    <row r="49" spans="1:41" s="128" customFormat="1" ht="57.75" customHeight="1" x14ac:dyDescent="0.25">
      <c r="A49" s="113" t="s">
        <v>327</v>
      </c>
      <c r="B49" s="114" t="s">
        <v>325</v>
      </c>
      <c r="C49" s="115">
        <v>31</v>
      </c>
      <c r="D49" s="188" t="s">
        <v>362</v>
      </c>
      <c r="E49" s="116" t="s">
        <v>272</v>
      </c>
      <c r="F49" s="116" t="s">
        <v>679</v>
      </c>
      <c r="G49" s="116" t="s">
        <v>273</v>
      </c>
      <c r="H49" s="115">
        <v>4</v>
      </c>
      <c r="I49" s="116" t="s">
        <v>274</v>
      </c>
      <c r="J49" s="115">
        <v>2</v>
      </c>
      <c r="K49" s="118" t="str">
        <f>IF(H49&gt;0,VLOOKUP(VALUE(H49&amp;J49),calificacion,2,FALSE),"")</f>
        <v>ALTA</v>
      </c>
      <c r="L49" s="115">
        <v>45</v>
      </c>
      <c r="M49" s="115">
        <v>15</v>
      </c>
      <c r="N49" s="115">
        <f>IF(AND(ISBLANK(L49),ISBLANK(M49))=TRUE,"",IF(AND(L49+M49&gt;75,H49-2=0),H49-1,IF(AND(L49+M49&gt;75,H49-2&gt;0),H49-2,IF(AND(L49+M49&lt;76,L49+M49&gt;50,H49-1&gt;0),H49-1,H49))))</f>
        <v>3</v>
      </c>
      <c r="O49" s="115">
        <f>IF(AND(ISBLANK(L49),ISBLANK(M49))=TRUE,"",IF(AND(L49+M49&gt;75,J49-2=0),J49-1,IF(AND(L49+M49&gt;75,J49-2&gt;0),J49-2,IF(AND(L49+M49&lt;76,L49+M49&gt;50,J49-1&gt;0),J49-1,J49))))</f>
        <v>1</v>
      </c>
      <c r="P49" s="160" t="str">
        <f>IF(AND(ISBLANK(L49),ISBLANK(M49))=TRUE,"",IF(N49&gt;0,VLOOKUP(VALUE(N49&amp;O49),calificacion,2,FALSE),""))</f>
        <v>BAJA</v>
      </c>
      <c r="Q49" s="119" t="str">
        <f>IF(AND(ISBLANK(L49),ISBLANK(M49))=TRUE,"",VLOOKUP(P49,manejo,2,FALSE))</f>
        <v>Asumir el riesgo</v>
      </c>
      <c r="R49" s="160"/>
      <c r="S49" s="160"/>
      <c r="T49" s="118" t="str">
        <f>IF(S49&gt;0,VLOOKUP(R49*S49,ZonaRiesgoCorrup,3,FALSE),"")</f>
        <v/>
      </c>
      <c r="U49" s="125" t="str">
        <f>IF(S49&gt;0,VLOOKUP(R49*S49,ZonaRiesgoCorrup2,4,FALSE),"")</f>
        <v/>
      </c>
      <c r="V49" s="120"/>
      <c r="W49" s="120"/>
      <c r="X49" s="160" t="str">
        <f>IF(ISBLANK(W49)=TRUE,"",IF(AND(W49&gt;75,R49-2=0),R49-1,IF(AND(W49&gt;75,R49-2&gt;0),R49-2,IF(AND(W49&lt;76,W49&gt;50,R49-1&gt;0),R49-1,R49))))</f>
        <v/>
      </c>
      <c r="Y49" s="160" t="str">
        <f>IF(ISBLANK(W49)=TRUE,"",IF(AND(S49=20,W49&gt;75),"5",IF(AND(S49=20,W49&gt;50,W49&lt;76),"10",IF(AND(S49=20,W49&lt;51),S49,IF(AND(S49=10,W49&gt;50),"5",S49)))))</f>
        <v/>
      </c>
      <c r="Z49" s="160" t="str">
        <f>IFERROR(VLOOKUP(X49*Y49,ZonaRiesgoCorrup,3,FALSE),"")</f>
        <v/>
      </c>
      <c r="AA49" s="118"/>
      <c r="AB49" s="121"/>
      <c r="AC49" s="120"/>
      <c r="AD49" s="120"/>
      <c r="AE49" s="122" t="s">
        <v>275</v>
      </c>
      <c r="AF49" s="122" t="s">
        <v>276</v>
      </c>
      <c r="AG49" s="122" t="s">
        <v>621</v>
      </c>
      <c r="AH49" s="122" t="s">
        <v>271</v>
      </c>
      <c r="AI49" s="139">
        <v>43132</v>
      </c>
      <c r="AJ49" s="139">
        <v>43189</v>
      </c>
      <c r="AK49" s="122" t="s">
        <v>363</v>
      </c>
      <c r="AL49" s="124"/>
      <c r="AM49" s="124"/>
      <c r="AN49" s="124"/>
      <c r="AO49" s="124"/>
    </row>
    <row r="50" spans="1:41" s="128" customFormat="1" ht="67.5" x14ac:dyDescent="0.25">
      <c r="A50" s="113" t="s">
        <v>455</v>
      </c>
      <c r="B50" s="114" t="s">
        <v>325</v>
      </c>
      <c r="C50" s="115">
        <v>32</v>
      </c>
      <c r="D50" s="188" t="s">
        <v>239</v>
      </c>
      <c r="E50" s="116" t="s">
        <v>339</v>
      </c>
      <c r="F50" s="116" t="s">
        <v>240</v>
      </c>
      <c r="G50" s="116" t="s">
        <v>235</v>
      </c>
      <c r="H50" s="115"/>
      <c r="I50" s="116"/>
      <c r="J50" s="115"/>
      <c r="K50" s="118" t="str">
        <f t="shared" si="41"/>
        <v/>
      </c>
      <c r="L50" s="115"/>
      <c r="M50" s="115"/>
      <c r="N50" s="115" t="str">
        <f t="shared" si="42"/>
        <v/>
      </c>
      <c r="O50" s="115" t="str">
        <f t="shared" si="43"/>
        <v/>
      </c>
      <c r="P50" s="160" t="str">
        <f t="shared" si="44"/>
        <v/>
      </c>
      <c r="Q50" s="119" t="str">
        <f t="shared" si="45"/>
        <v/>
      </c>
      <c r="R50" s="160">
        <v>3</v>
      </c>
      <c r="S50" s="160">
        <v>5</v>
      </c>
      <c r="T50" s="118" t="str">
        <f t="shared" si="46"/>
        <v>15 Moderada</v>
      </c>
      <c r="U50" s="119" t="str">
        <f t="shared" si="47"/>
        <v>Deben tomarse las medidas necesarias para llevar los riesgos a la Zona de Riesgo Baja o eliminarlo</v>
      </c>
      <c r="V50" s="120" t="s">
        <v>196</v>
      </c>
      <c r="W50" s="120">
        <v>85</v>
      </c>
      <c r="X50" s="160">
        <f t="shared" si="48"/>
        <v>1</v>
      </c>
      <c r="Y50" s="160">
        <f t="shared" si="49"/>
        <v>5</v>
      </c>
      <c r="Z50" s="160" t="str">
        <f t="shared" si="50"/>
        <v>5 Baja</v>
      </c>
      <c r="AA50" s="124" t="s">
        <v>443</v>
      </c>
      <c r="AB50" s="122" t="s">
        <v>490</v>
      </c>
      <c r="AC50" s="120" t="s">
        <v>444</v>
      </c>
      <c r="AD50" s="120" t="s">
        <v>586</v>
      </c>
      <c r="AE50" s="122"/>
      <c r="AF50" s="122"/>
      <c r="AG50" s="122"/>
      <c r="AH50" s="120"/>
      <c r="AI50" s="139"/>
      <c r="AJ50" s="139"/>
      <c r="AK50" s="122"/>
      <c r="AL50" s="124" t="s">
        <v>443</v>
      </c>
      <c r="AM50" s="124" t="s">
        <v>491</v>
      </c>
      <c r="AN50" s="120" t="s">
        <v>587</v>
      </c>
      <c r="AO50" s="124" t="s">
        <v>492</v>
      </c>
    </row>
    <row r="51" spans="1:41" s="128" customFormat="1" ht="58.5" customHeight="1" x14ac:dyDescent="0.25">
      <c r="A51" s="184" t="s">
        <v>327</v>
      </c>
      <c r="B51" s="184" t="s">
        <v>430</v>
      </c>
      <c r="C51" s="186">
        <v>33</v>
      </c>
      <c r="D51" s="266" t="s">
        <v>277</v>
      </c>
      <c r="E51" s="271" t="s">
        <v>30</v>
      </c>
      <c r="F51" s="271" t="s">
        <v>323</v>
      </c>
      <c r="G51" s="271" t="s">
        <v>542</v>
      </c>
      <c r="H51" s="259">
        <v>3</v>
      </c>
      <c r="I51" s="272" t="s">
        <v>75</v>
      </c>
      <c r="J51" s="259">
        <v>3</v>
      </c>
      <c r="K51" s="261" t="str">
        <f t="shared" ref="K51:K63" si="80">IF(H51&gt;0,VLOOKUP(VALUE(H51&amp;J51),calificacion,2,FALSE),"")</f>
        <v>ALTA</v>
      </c>
      <c r="L51" s="259">
        <v>35</v>
      </c>
      <c r="M51" s="259">
        <v>40</v>
      </c>
      <c r="N51" s="259">
        <f>IF(AND(ISBLANK(L51),ISBLANK(M51))=TRUE,"",IF(AND(L51+M51&gt;75,H51-2=0),H51-1,IF(AND(L51+M51&gt;75,H51-2&gt;0),H51-2,IF(AND(L51+M51&lt;76,L51+M51&gt;50,H51-1&gt;0),H51-1,H51))))</f>
        <v>2</v>
      </c>
      <c r="O51" s="259">
        <f>IF(AND(ISBLANK(L51),ISBLANK(M51))=TRUE,"",IF(AND(L51+M51&gt;75,J51-2=0),J51-1,IF(AND(L51+M51&gt;75,J51-2&gt;0),J51-2,IF(AND(L51+M51&lt;76,L51+M51&gt;50,J51-1&gt;0),J51-1,J51))))</f>
        <v>2</v>
      </c>
      <c r="P51" s="261" t="str">
        <f t="shared" ref="P51:P63" si="81">IF(AND(ISBLANK(L51),ISBLANK(M51))=TRUE,"",IF(N51&gt;0,VLOOKUP(VALUE(N51&amp;O51),calificacion,2,FALSE),""))</f>
        <v>BAJA</v>
      </c>
      <c r="Q51" s="269" t="str">
        <f t="shared" ref="Q51:Q63" si="82">IF(AND(ISBLANK(L51),ISBLANK(M51))=TRUE,"",VLOOKUP(P51,manejo,2,FALSE))</f>
        <v>Asumir el riesgo</v>
      </c>
      <c r="R51" s="261"/>
      <c r="S51" s="261"/>
      <c r="T51" s="261" t="str">
        <f t="shared" ref="T51:T57" si="83">IF(S51&gt;0,VLOOKUP(R51*S51,ZonaRiesgoCorrup,3,FALSE),"")</f>
        <v/>
      </c>
      <c r="U51" s="269" t="str">
        <f t="shared" ref="U51:U57" si="84">IF(S51&gt;0,VLOOKUP(R51*S51,ZonaRiesgoCorrup2,4,FALSE),"")</f>
        <v/>
      </c>
      <c r="V51" s="269"/>
      <c r="W51" s="269"/>
      <c r="X51" s="261" t="str">
        <f>IF(ISBLANK(W51)=TRUE,"",IF(AND(W51&gt;75,R51-2=0),R51-1,IF(AND(W51&gt;75,R51-2&gt;0),R51-2,IF(AND(W51&lt;76,W51&gt;50,R51-1&gt;0),R51-1,R51))))</f>
        <v/>
      </c>
      <c r="Y51" s="261" t="str">
        <f>IF(ISBLANK(W51)=TRUE,"",IF(AND(S51=20,W51&gt;75),"5",IF(AND(S51=20,W51&gt;50,W51&lt;76),"10",IF(AND(S51=20,W51&lt;51),S51,IF(AND(S51=10,W51&gt;50),"5",S51)))))</f>
        <v/>
      </c>
      <c r="Z51" s="261" t="str">
        <f t="shared" ref="Z51:Z57" si="85">IFERROR(VLOOKUP(X51*Y51,ZonaRiesgoCorrup,3,FALSE),"")</f>
        <v/>
      </c>
      <c r="AA51" s="261"/>
      <c r="AB51" s="261"/>
      <c r="AC51" s="269"/>
      <c r="AD51" s="171"/>
      <c r="AE51" s="122" t="s">
        <v>494</v>
      </c>
      <c r="AF51" s="291" t="s">
        <v>543</v>
      </c>
      <c r="AG51" s="122" t="s">
        <v>612</v>
      </c>
      <c r="AH51" s="122" t="s">
        <v>266</v>
      </c>
      <c r="AI51" s="139">
        <v>43207</v>
      </c>
      <c r="AJ51" s="139">
        <v>43342</v>
      </c>
      <c r="AK51" s="122" t="s">
        <v>278</v>
      </c>
      <c r="AL51" s="124"/>
      <c r="AM51" s="124"/>
      <c r="AN51" s="124"/>
      <c r="AO51" s="124"/>
    </row>
    <row r="52" spans="1:41" s="128" customFormat="1" ht="58.5" customHeight="1" x14ac:dyDescent="0.25">
      <c r="A52" s="184" t="s">
        <v>327</v>
      </c>
      <c r="B52" s="184" t="s">
        <v>430</v>
      </c>
      <c r="C52" s="186">
        <v>33</v>
      </c>
      <c r="D52" s="347"/>
      <c r="E52" s="290"/>
      <c r="F52" s="290"/>
      <c r="G52" s="290"/>
      <c r="H52" s="293"/>
      <c r="I52" s="352"/>
      <c r="J52" s="293"/>
      <c r="K52" s="293"/>
      <c r="L52" s="293"/>
      <c r="M52" s="293"/>
      <c r="N52" s="293"/>
      <c r="O52" s="293"/>
      <c r="P52" s="293"/>
      <c r="Q52" s="292"/>
      <c r="R52" s="292"/>
      <c r="S52" s="292"/>
      <c r="T52" s="292"/>
      <c r="U52" s="292"/>
      <c r="V52" s="292"/>
      <c r="W52" s="292"/>
      <c r="X52" s="292"/>
      <c r="Y52" s="292"/>
      <c r="Z52" s="292"/>
      <c r="AA52" s="292"/>
      <c r="AB52" s="292"/>
      <c r="AC52" s="292"/>
      <c r="AD52" s="172"/>
      <c r="AE52" s="122" t="s">
        <v>496</v>
      </c>
      <c r="AF52" s="296"/>
      <c r="AG52" s="122" t="s">
        <v>545</v>
      </c>
      <c r="AH52" s="122" t="s">
        <v>271</v>
      </c>
      <c r="AI52" s="139">
        <v>43132</v>
      </c>
      <c r="AJ52" s="139">
        <v>43485</v>
      </c>
      <c r="AK52" s="122" t="s">
        <v>495</v>
      </c>
      <c r="AL52" s="124"/>
      <c r="AM52" s="124"/>
      <c r="AN52" s="124"/>
      <c r="AO52" s="124"/>
    </row>
    <row r="53" spans="1:41" s="128" customFormat="1" ht="75" customHeight="1" x14ac:dyDescent="0.25">
      <c r="A53" s="113" t="s">
        <v>327</v>
      </c>
      <c r="B53" s="114" t="s">
        <v>430</v>
      </c>
      <c r="C53" s="115">
        <v>34</v>
      </c>
      <c r="D53" s="188" t="s">
        <v>497</v>
      </c>
      <c r="E53" s="117" t="s">
        <v>30</v>
      </c>
      <c r="F53" s="116" t="s">
        <v>324</v>
      </c>
      <c r="G53" s="116" t="s">
        <v>352</v>
      </c>
      <c r="H53" s="115">
        <v>5</v>
      </c>
      <c r="I53" s="116" t="s">
        <v>75</v>
      </c>
      <c r="J53" s="115">
        <v>3</v>
      </c>
      <c r="K53" s="118" t="str">
        <f t="shared" si="80"/>
        <v>EXTREMA</v>
      </c>
      <c r="L53" s="115">
        <v>45</v>
      </c>
      <c r="M53" s="115">
        <v>40</v>
      </c>
      <c r="N53" s="115">
        <f>IF(AND(ISBLANK(L53),ISBLANK(M53))=TRUE,"",IF(AND(L53+M53&gt;75,H53-2=0),H53-1,IF(AND(L53+M53&gt;75,H53-2&gt;0),H53-2,IF(AND(L53+M53&lt;76,L53+M53&gt;50,H53-1&gt;0),H53-1,H53))))</f>
        <v>3</v>
      </c>
      <c r="O53" s="115">
        <f>IF(AND(ISBLANK(L53),ISBLANK(M53))=TRUE,"",IF(AND(L53+M53&gt;75,J53-2=0),J53-1,IF(AND(L53+M53&gt;75,J53-2&gt;0),J53-2,IF(AND(L53+M53&lt;76,L53+M53&gt;50,J53-1&gt;0),J53-1,J53))))</f>
        <v>1</v>
      </c>
      <c r="P53" s="160" t="str">
        <f t="shared" si="81"/>
        <v>BAJA</v>
      </c>
      <c r="Q53" s="119" t="str">
        <f t="shared" si="82"/>
        <v>Asumir el riesgo</v>
      </c>
      <c r="R53" s="160"/>
      <c r="S53" s="160"/>
      <c r="T53" s="118" t="str">
        <f t="shared" si="83"/>
        <v/>
      </c>
      <c r="U53" s="125" t="str">
        <f t="shared" si="84"/>
        <v/>
      </c>
      <c r="V53" s="120"/>
      <c r="W53" s="120"/>
      <c r="X53" s="160" t="str">
        <f>IF(ISBLANK(W53)=TRUE,"",IF(AND(W53&gt;75,R53-2=0),R53-1,IF(AND(W53&gt;75,R53-2&gt;0),R53-2,IF(AND(W53&lt;76,W53&gt;50,R53-1&gt;0),R53-1,R53))))</f>
        <v/>
      </c>
      <c r="Y53" s="160" t="str">
        <f>IF(ISBLANK(W53)=TRUE,"",IF(AND(S53=20,W53&gt;75),"5",IF(AND(S53=20,W53&gt;50,W53&lt;76),"10",IF(AND(S53=20,W53&lt;51),S53,IF(AND(S53=10,W53&gt;50),"5",S53)))))</f>
        <v/>
      </c>
      <c r="Z53" s="160" t="str">
        <f t="shared" si="85"/>
        <v/>
      </c>
      <c r="AA53" s="124"/>
      <c r="AB53" s="121"/>
      <c r="AC53" s="120"/>
      <c r="AD53" s="120"/>
      <c r="AE53" s="122" t="s">
        <v>498</v>
      </c>
      <c r="AF53" s="122" t="s">
        <v>493</v>
      </c>
      <c r="AG53" s="122" t="s">
        <v>544</v>
      </c>
      <c r="AH53" s="122" t="s">
        <v>266</v>
      </c>
      <c r="AI53" s="139">
        <v>43191</v>
      </c>
      <c r="AJ53" s="139">
        <v>43434</v>
      </c>
      <c r="AK53" s="122" t="s">
        <v>278</v>
      </c>
      <c r="AL53" s="165"/>
      <c r="AM53" s="165"/>
      <c r="AN53" s="165"/>
      <c r="AO53" s="165"/>
    </row>
    <row r="54" spans="1:41" s="128" customFormat="1" ht="73.5" customHeight="1" x14ac:dyDescent="0.25">
      <c r="A54" s="113" t="s">
        <v>327</v>
      </c>
      <c r="B54" s="114" t="s">
        <v>372</v>
      </c>
      <c r="C54" s="115">
        <v>35</v>
      </c>
      <c r="D54" s="191" t="s">
        <v>547</v>
      </c>
      <c r="E54" s="151" t="s">
        <v>29</v>
      </c>
      <c r="F54" s="150" t="s">
        <v>680</v>
      </c>
      <c r="G54" s="150" t="s">
        <v>499</v>
      </c>
      <c r="H54" s="115">
        <v>2</v>
      </c>
      <c r="I54" s="116" t="s">
        <v>74</v>
      </c>
      <c r="J54" s="115">
        <v>2</v>
      </c>
      <c r="K54" s="118" t="str">
        <f t="shared" ref="K54" si="86">IF(H54&gt;0,VLOOKUP(VALUE(H54&amp;J54),calificacion,2,FALSE),"")</f>
        <v>BAJA</v>
      </c>
      <c r="L54" s="115">
        <v>60</v>
      </c>
      <c r="M54" s="115">
        <v>40</v>
      </c>
      <c r="N54" s="115">
        <v>1</v>
      </c>
      <c r="O54" s="115">
        <v>1</v>
      </c>
      <c r="P54" s="160" t="str">
        <f t="shared" ref="P54" si="87">IF(AND(ISBLANK(L54),ISBLANK(M54))=TRUE,"",IF(N54&gt;0,VLOOKUP(VALUE(N54&amp;O54),calificacion,2,FALSE),""))</f>
        <v>BAJA</v>
      </c>
      <c r="Q54" s="119" t="str">
        <f t="shared" ref="Q54" si="88">IF(AND(ISBLANK(L54),ISBLANK(M54))=TRUE,"",VLOOKUP(P54,manejo,2,FALSE))</f>
        <v>Asumir el riesgo</v>
      </c>
      <c r="R54" s="160"/>
      <c r="S54" s="160"/>
      <c r="T54" s="118"/>
      <c r="U54" s="125"/>
      <c r="V54" s="120"/>
      <c r="W54" s="120"/>
      <c r="X54" s="160"/>
      <c r="Y54" s="160"/>
      <c r="Z54" s="160"/>
      <c r="AA54" s="124"/>
      <c r="AB54" s="121"/>
      <c r="AC54" s="120"/>
      <c r="AD54" s="120"/>
      <c r="AE54" s="152" t="s">
        <v>373</v>
      </c>
      <c r="AF54" s="152" t="s">
        <v>374</v>
      </c>
      <c r="AG54" s="152" t="s">
        <v>546</v>
      </c>
      <c r="AH54" s="152" t="s">
        <v>266</v>
      </c>
      <c r="AI54" s="162">
        <v>43102</v>
      </c>
      <c r="AJ54" s="162">
        <v>43281</v>
      </c>
      <c r="AK54" s="152" t="s">
        <v>278</v>
      </c>
      <c r="AL54" s="124"/>
      <c r="AM54" s="124"/>
      <c r="AN54" s="124"/>
      <c r="AO54" s="124"/>
    </row>
    <row r="55" spans="1:41" s="128" customFormat="1" ht="67.5" x14ac:dyDescent="0.25">
      <c r="A55" s="170" t="s">
        <v>327</v>
      </c>
      <c r="B55" s="130" t="s">
        <v>381</v>
      </c>
      <c r="C55" s="167">
        <v>36</v>
      </c>
      <c r="D55" s="285" t="s">
        <v>376</v>
      </c>
      <c r="E55" s="286" t="s">
        <v>377</v>
      </c>
      <c r="F55" s="286" t="s">
        <v>378</v>
      </c>
      <c r="G55" s="286" t="s">
        <v>379</v>
      </c>
      <c r="H55" s="281">
        <v>4</v>
      </c>
      <c r="I55" s="271" t="s">
        <v>380</v>
      </c>
      <c r="J55" s="281">
        <v>3</v>
      </c>
      <c r="K55" s="276" t="str">
        <f>IF(H55&gt;0,VLOOKUP(VALUE(H55&amp;J55),calificacion,2,FALSE),"")</f>
        <v>ALTA</v>
      </c>
      <c r="L55" s="259">
        <v>30</v>
      </c>
      <c r="M55" s="259">
        <v>25</v>
      </c>
      <c r="N55" s="259">
        <v>3</v>
      </c>
      <c r="O55" s="259">
        <v>3</v>
      </c>
      <c r="P55" s="261" t="str">
        <f t="shared" ref="P55" si="89">IF(AND(ISBLANK(L55),ISBLANK(M55))=TRUE,"",IF(N55&gt;0,VLOOKUP(VALUE(N55&amp;O55),calificacion,2,FALSE),""))</f>
        <v>ALTA</v>
      </c>
      <c r="Q55" s="262" t="str">
        <f t="shared" ref="Q55" si="90">IF(AND(ISBLANK(L55),ISBLANK(M55))=TRUE,"",VLOOKUP(P55,manejo,2,FALSE))</f>
        <v>Reducir el riesgo, Evitar, Compartir o Transferir</v>
      </c>
      <c r="R55" s="261"/>
      <c r="S55" s="261"/>
      <c r="T55" s="261"/>
      <c r="U55" s="261"/>
      <c r="V55" s="261"/>
      <c r="W55" s="261"/>
      <c r="X55" s="261"/>
      <c r="Y55" s="261"/>
      <c r="Z55" s="261"/>
      <c r="AA55" s="261"/>
      <c r="AB55" s="261"/>
      <c r="AC55" s="261"/>
      <c r="AD55" s="261"/>
      <c r="AE55" s="152" t="s">
        <v>623</v>
      </c>
      <c r="AF55" s="153" t="s">
        <v>382</v>
      </c>
      <c r="AG55" s="152" t="s">
        <v>622</v>
      </c>
      <c r="AH55" s="152" t="s">
        <v>284</v>
      </c>
      <c r="AI55" s="162">
        <v>43160</v>
      </c>
      <c r="AJ55" s="162">
        <v>43449</v>
      </c>
      <c r="AK55" s="152" t="s">
        <v>625</v>
      </c>
      <c r="AL55" s="124"/>
      <c r="AM55" s="124"/>
      <c r="AN55" s="124"/>
      <c r="AO55" s="124"/>
    </row>
    <row r="56" spans="1:41" s="128" customFormat="1" ht="74.25" customHeight="1" x14ac:dyDescent="0.25">
      <c r="A56" s="184" t="s">
        <v>327</v>
      </c>
      <c r="B56" s="130" t="s">
        <v>381</v>
      </c>
      <c r="C56" s="185">
        <v>36</v>
      </c>
      <c r="D56" s="267"/>
      <c r="E56" s="267"/>
      <c r="F56" s="267"/>
      <c r="G56" s="267"/>
      <c r="H56" s="283"/>
      <c r="I56" s="267"/>
      <c r="J56" s="283"/>
      <c r="K56" s="277"/>
      <c r="L56" s="260"/>
      <c r="M56" s="260"/>
      <c r="N56" s="260"/>
      <c r="O56" s="260"/>
      <c r="P56" s="260"/>
      <c r="Q56" s="263"/>
      <c r="R56" s="260"/>
      <c r="S56" s="260"/>
      <c r="T56" s="260"/>
      <c r="U56" s="260"/>
      <c r="V56" s="260"/>
      <c r="W56" s="260"/>
      <c r="X56" s="260"/>
      <c r="Y56" s="260"/>
      <c r="Z56" s="260"/>
      <c r="AA56" s="260"/>
      <c r="AB56" s="260"/>
      <c r="AC56" s="260"/>
      <c r="AD56" s="260"/>
      <c r="AE56" s="152" t="s">
        <v>624</v>
      </c>
      <c r="AF56" s="153" t="s">
        <v>382</v>
      </c>
      <c r="AG56" s="152" t="s">
        <v>622</v>
      </c>
      <c r="AH56" s="152" t="s">
        <v>266</v>
      </c>
      <c r="AI56" s="162">
        <v>43160</v>
      </c>
      <c r="AJ56" s="162">
        <v>43459</v>
      </c>
      <c r="AK56" s="152" t="s">
        <v>626</v>
      </c>
      <c r="AL56" s="124"/>
      <c r="AM56" s="124"/>
      <c r="AN56" s="124"/>
      <c r="AO56" s="124"/>
    </row>
    <row r="57" spans="1:41" s="107" customFormat="1" ht="90" customHeight="1" x14ac:dyDescent="0.25">
      <c r="A57" s="170" t="s">
        <v>455</v>
      </c>
      <c r="B57" s="130" t="s">
        <v>224</v>
      </c>
      <c r="C57" s="167">
        <v>37</v>
      </c>
      <c r="D57" s="266" t="s">
        <v>340</v>
      </c>
      <c r="E57" s="271" t="s">
        <v>290</v>
      </c>
      <c r="F57" s="271" t="s">
        <v>366</v>
      </c>
      <c r="G57" s="271" t="s">
        <v>548</v>
      </c>
      <c r="H57" s="281"/>
      <c r="I57" s="271"/>
      <c r="J57" s="281"/>
      <c r="K57" s="281"/>
      <c r="L57" s="281"/>
      <c r="M57" s="281"/>
      <c r="N57" s="281"/>
      <c r="O57" s="281"/>
      <c r="P57" s="281"/>
      <c r="Q57" s="281"/>
      <c r="R57" s="287">
        <v>3</v>
      </c>
      <c r="S57" s="287">
        <v>10</v>
      </c>
      <c r="T57" s="287" t="str">
        <f t="shared" si="83"/>
        <v>30 Alta</v>
      </c>
      <c r="U57" s="284" t="str">
        <f t="shared" si="84"/>
        <v>Deben tomarse las medidas necesarias para llevar los riesgos a la Zona de Riesgo Moderada, Baja o eliminarlo</v>
      </c>
      <c r="V57" s="284" t="s">
        <v>196</v>
      </c>
      <c r="W57" s="284">
        <v>70</v>
      </c>
      <c r="X57" s="287">
        <f>IF(ISBLANK(W57)=TRUE,"",IF(AND(W57&gt;75,R57-2=0),R57-1,IF(AND(W57&gt;75,R57-2&gt;0),R57-2,IF(AND(W57&lt;76,W57&gt;50,R57-1&gt;0),R57-1,R57))))</f>
        <v>2</v>
      </c>
      <c r="Y57" s="287" t="str">
        <f>IF(ISBLANK(W57)=TRUE,"",IF(AND(S57=20,W57&gt;75),"5",IF(AND(S57=20,W57&gt;50,W57&lt;76),"10",IF(AND(S57=20,W57&lt;51),S57,IF(AND(S57=10,W57&gt;50),"5",S57)))))</f>
        <v>5</v>
      </c>
      <c r="Z57" s="287" t="str">
        <f t="shared" si="85"/>
        <v>10 Baja</v>
      </c>
      <c r="AA57" s="177" t="s">
        <v>393</v>
      </c>
      <c r="AB57" s="178" t="s">
        <v>597</v>
      </c>
      <c r="AC57" s="120" t="s">
        <v>601</v>
      </c>
      <c r="AD57" s="120" t="s">
        <v>589</v>
      </c>
      <c r="AE57" s="122"/>
      <c r="AF57" s="122"/>
      <c r="AG57" s="122"/>
      <c r="AH57" s="122"/>
      <c r="AI57" s="139"/>
      <c r="AJ57" s="139"/>
      <c r="AK57" s="122"/>
      <c r="AL57" s="278" t="s">
        <v>500</v>
      </c>
      <c r="AM57" s="278" t="s">
        <v>364</v>
      </c>
      <c r="AN57" s="278" t="s">
        <v>589</v>
      </c>
      <c r="AO57" s="278" t="s">
        <v>365</v>
      </c>
    </row>
    <row r="58" spans="1:41" s="107" customFormat="1" ht="83.25" customHeight="1" x14ac:dyDescent="0.25">
      <c r="A58" s="184" t="s">
        <v>455</v>
      </c>
      <c r="B58" s="130" t="s">
        <v>224</v>
      </c>
      <c r="C58" s="185">
        <v>37</v>
      </c>
      <c r="D58" s="270"/>
      <c r="E58" s="270"/>
      <c r="F58" s="270"/>
      <c r="G58" s="270"/>
      <c r="H58" s="282"/>
      <c r="I58" s="270"/>
      <c r="J58" s="282"/>
      <c r="K58" s="282"/>
      <c r="L58" s="282"/>
      <c r="M58" s="282"/>
      <c r="N58" s="282"/>
      <c r="O58" s="282"/>
      <c r="P58" s="282"/>
      <c r="Q58" s="282"/>
      <c r="R58" s="282"/>
      <c r="S58" s="282"/>
      <c r="T58" s="282"/>
      <c r="U58" s="282"/>
      <c r="V58" s="282"/>
      <c r="W58" s="282"/>
      <c r="X58" s="282"/>
      <c r="Y58" s="282"/>
      <c r="Z58" s="282"/>
      <c r="AA58" s="177" t="s">
        <v>393</v>
      </c>
      <c r="AB58" s="122" t="s">
        <v>594</v>
      </c>
      <c r="AC58" s="120" t="s">
        <v>598</v>
      </c>
      <c r="AD58" s="120" t="s">
        <v>589</v>
      </c>
      <c r="AE58" s="124"/>
      <c r="AF58" s="122"/>
      <c r="AG58" s="122"/>
      <c r="AH58" s="122"/>
      <c r="AI58" s="139"/>
      <c r="AJ58" s="139"/>
      <c r="AK58" s="122"/>
      <c r="AL58" s="279"/>
      <c r="AM58" s="279"/>
      <c r="AN58" s="279"/>
      <c r="AO58" s="279"/>
    </row>
    <row r="59" spans="1:41" s="107" customFormat="1" ht="84" customHeight="1" x14ac:dyDescent="0.25">
      <c r="A59" s="184" t="s">
        <v>455</v>
      </c>
      <c r="B59" s="130" t="s">
        <v>224</v>
      </c>
      <c r="C59" s="185">
        <v>37</v>
      </c>
      <c r="D59" s="270"/>
      <c r="E59" s="270"/>
      <c r="F59" s="270"/>
      <c r="G59" s="270"/>
      <c r="H59" s="282"/>
      <c r="I59" s="270"/>
      <c r="J59" s="282"/>
      <c r="K59" s="282"/>
      <c r="L59" s="282"/>
      <c r="M59" s="282"/>
      <c r="N59" s="282"/>
      <c r="O59" s="282"/>
      <c r="P59" s="282"/>
      <c r="Q59" s="282"/>
      <c r="R59" s="282"/>
      <c r="S59" s="282"/>
      <c r="T59" s="282"/>
      <c r="U59" s="282"/>
      <c r="V59" s="282"/>
      <c r="W59" s="282"/>
      <c r="X59" s="282"/>
      <c r="Y59" s="282"/>
      <c r="Z59" s="282"/>
      <c r="AA59" s="177" t="s">
        <v>393</v>
      </c>
      <c r="AB59" s="122" t="s">
        <v>595</v>
      </c>
      <c r="AC59" s="120" t="s">
        <v>599</v>
      </c>
      <c r="AD59" s="120" t="s">
        <v>589</v>
      </c>
      <c r="AE59" s="124"/>
      <c r="AF59" s="122"/>
      <c r="AG59" s="122"/>
      <c r="AH59" s="122"/>
      <c r="AI59" s="139"/>
      <c r="AJ59" s="139"/>
      <c r="AK59" s="122"/>
      <c r="AL59" s="279"/>
      <c r="AM59" s="279"/>
      <c r="AN59" s="279"/>
      <c r="AO59" s="279"/>
    </row>
    <row r="60" spans="1:41" s="107" customFormat="1" ht="45" x14ac:dyDescent="0.25">
      <c r="A60" s="184" t="s">
        <v>455</v>
      </c>
      <c r="B60" s="130" t="s">
        <v>224</v>
      </c>
      <c r="C60" s="185">
        <v>37</v>
      </c>
      <c r="D60" s="267"/>
      <c r="E60" s="267"/>
      <c r="F60" s="267"/>
      <c r="G60" s="267"/>
      <c r="H60" s="283"/>
      <c r="I60" s="267"/>
      <c r="J60" s="283"/>
      <c r="K60" s="283"/>
      <c r="L60" s="283"/>
      <c r="M60" s="283"/>
      <c r="N60" s="283"/>
      <c r="O60" s="283"/>
      <c r="P60" s="283"/>
      <c r="Q60" s="283"/>
      <c r="R60" s="283"/>
      <c r="S60" s="283"/>
      <c r="T60" s="283"/>
      <c r="U60" s="283"/>
      <c r="V60" s="283"/>
      <c r="W60" s="283"/>
      <c r="X60" s="283"/>
      <c r="Y60" s="283"/>
      <c r="Z60" s="283"/>
      <c r="AA60" s="177" t="s">
        <v>393</v>
      </c>
      <c r="AB60" s="122" t="s">
        <v>596</v>
      </c>
      <c r="AC60" s="120" t="s">
        <v>600</v>
      </c>
      <c r="AD60" s="120" t="s">
        <v>589</v>
      </c>
      <c r="AE60" s="124"/>
      <c r="AF60" s="122"/>
      <c r="AG60" s="122"/>
      <c r="AH60" s="122"/>
      <c r="AI60" s="139"/>
      <c r="AJ60" s="139"/>
      <c r="AK60" s="122"/>
      <c r="AL60" s="280"/>
      <c r="AM60" s="280"/>
      <c r="AN60" s="280"/>
      <c r="AO60" s="280"/>
    </row>
    <row r="61" spans="1:41" s="128" customFormat="1" ht="69" customHeight="1" x14ac:dyDescent="0.25">
      <c r="A61" s="170" t="s">
        <v>327</v>
      </c>
      <c r="B61" s="130" t="s">
        <v>224</v>
      </c>
      <c r="C61" s="167">
        <v>38</v>
      </c>
      <c r="D61" s="266" t="s">
        <v>367</v>
      </c>
      <c r="E61" s="271" t="s">
        <v>368</v>
      </c>
      <c r="F61" s="271" t="s">
        <v>501</v>
      </c>
      <c r="G61" s="271" t="s">
        <v>550</v>
      </c>
      <c r="H61" s="259">
        <v>2</v>
      </c>
      <c r="I61" s="275" t="s">
        <v>283</v>
      </c>
      <c r="J61" s="259">
        <v>3</v>
      </c>
      <c r="K61" s="276" t="str">
        <f t="shared" si="80"/>
        <v>MODERADA</v>
      </c>
      <c r="L61" s="259">
        <v>55</v>
      </c>
      <c r="M61" s="259">
        <v>40</v>
      </c>
      <c r="N61" s="259">
        <f t="shared" ref="N61:N63" si="91">IF(AND(ISBLANK(L61),ISBLANK(M61))=TRUE,"",IF(AND(L61+M61&gt;75,H61-2=0),H61-1,IF(AND(L61+M61&gt;75,H61-2&gt;0),H61-2,IF(AND(L61+M61&lt;76,L61+M61&gt;50,H61-1&gt;0),H61-1,H61))))</f>
        <v>1</v>
      </c>
      <c r="O61" s="259">
        <f t="shared" ref="O61:O63" si="92">IF(AND(ISBLANK(L61),ISBLANK(M61))=TRUE,"",IF(AND(L61+M61&gt;75,J61-2=0),J61-1,IF(AND(L61+M61&gt;75,J61-2&gt;0),J61-2,IF(AND(L61+M61&lt;76,L61+M61&gt;50,J61-1&gt;0),J61-1,J61))))</f>
        <v>1</v>
      </c>
      <c r="P61" s="261" t="str">
        <f t="shared" si="81"/>
        <v>BAJA</v>
      </c>
      <c r="Q61" s="269" t="str">
        <f t="shared" si="82"/>
        <v>Asumir el riesgo</v>
      </c>
      <c r="R61" s="261"/>
      <c r="S61" s="261"/>
      <c r="T61" s="261"/>
      <c r="U61" s="261"/>
      <c r="V61" s="261"/>
      <c r="W61" s="261"/>
      <c r="X61" s="261"/>
      <c r="Y61" s="261"/>
      <c r="Z61" s="261"/>
      <c r="AA61" s="261"/>
      <c r="AB61" s="261"/>
      <c r="AC61" s="261"/>
      <c r="AD61" s="261"/>
      <c r="AE61" s="122" t="s">
        <v>627</v>
      </c>
      <c r="AF61" s="122" t="s">
        <v>551</v>
      </c>
      <c r="AG61" s="122" t="s">
        <v>549</v>
      </c>
      <c r="AH61" s="122" t="s">
        <v>303</v>
      </c>
      <c r="AI61" s="139">
        <v>43115</v>
      </c>
      <c r="AJ61" s="139">
        <v>43465</v>
      </c>
      <c r="AK61" s="122" t="s">
        <v>370</v>
      </c>
      <c r="AL61" s="124"/>
      <c r="AM61" s="124"/>
      <c r="AN61" s="124"/>
      <c r="AO61" s="124"/>
    </row>
    <row r="62" spans="1:41" s="128" customFormat="1" ht="59.25" customHeight="1" x14ac:dyDescent="0.25">
      <c r="A62" s="184" t="s">
        <v>327</v>
      </c>
      <c r="B62" s="130" t="s">
        <v>224</v>
      </c>
      <c r="C62" s="185">
        <v>38</v>
      </c>
      <c r="D62" s="267"/>
      <c r="E62" s="267"/>
      <c r="F62" s="267"/>
      <c r="G62" s="267"/>
      <c r="H62" s="260"/>
      <c r="I62" s="274"/>
      <c r="J62" s="260"/>
      <c r="K62" s="277"/>
      <c r="L62" s="260"/>
      <c r="M62" s="260"/>
      <c r="N62" s="260"/>
      <c r="O62" s="260"/>
      <c r="P62" s="260"/>
      <c r="Q62" s="260"/>
      <c r="R62" s="260"/>
      <c r="S62" s="260"/>
      <c r="T62" s="260"/>
      <c r="U62" s="260"/>
      <c r="V62" s="260"/>
      <c r="W62" s="260"/>
      <c r="X62" s="260"/>
      <c r="Y62" s="260"/>
      <c r="Z62" s="260"/>
      <c r="AA62" s="260"/>
      <c r="AB62" s="260"/>
      <c r="AC62" s="260"/>
      <c r="AD62" s="260"/>
      <c r="AE62" s="122" t="s">
        <v>628</v>
      </c>
      <c r="AF62" s="122" t="s">
        <v>551</v>
      </c>
      <c r="AG62" s="122" t="s">
        <v>549</v>
      </c>
      <c r="AH62" s="122" t="s">
        <v>303</v>
      </c>
      <c r="AI62" s="139">
        <v>43115</v>
      </c>
      <c r="AJ62" s="139">
        <v>43465</v>
      </c>
      <c r="AK62" s="122" t="s">
        <v>629</v>
      </c>
      <c r="AL62" s="124"/>
      <c r="AM62" s="124"/>
      <c r="AN62" s="124"/>
      <c r="AO62" s="124"/>
    </row>
    <row r="63" spans="1:41" s="128" customFormat="1" ht="45" x14ac:dyDescent="0.25">
      <c r="A63" s="170" t="s">
        <v>327</v>
      </c>
      <c r="B63" s="130" t="s">
        <v>224</v>
      </c>
      <c r="C63" s="167">
        <v>39</v>
      </c>
      <c r="D63" s="266" t="s">
        <v>552</v>
      </c>
      <c r="E63" s="271" t="s">
        <v>290</v>
      </c>
      <c r="F63" s="271" t="s">
        <v>369</v>
      </c>
      <c r="G63" s="271" t="s">
        <v>502</v>
      </c>
      <c r="H63" s="259">
        <v>4</v>
      </c>
      <c r="I63" s="272" t="s">
        <v>74</v>
      </c>
      <c r="J63" s="259">
        <v>4</v>
      </c>
      <c r="K63" s="261" t="str">
        <f t="shared" si="80"/>
        <v>EXTREMA</v>
      </c>
      <c r="L63" s="259">
        <v>55</v>
      </c>
      <c r="M63" s="259">
        <v>40</v>
      </c>
      <c r="N63" s="259">
        <f t="shared" si="91"/>
        <v>2</v>
      </c>
      <c r="O63" s="259">
        <f t="shared" si="92"/>
        <v>2</v>
      </c>
      <c r="P63" s="261" t="str">
        <f t="shared" si="81"/>
        <v>BAJA</v>
      </c>
      <c r="Q63" s="269" t="str">
        <f t="shared" si="82"/>
        <v>Asumir el riesgo</v>
      </c>
      <c r="R63" s="261"/>
      <c r="S63" s="261"/>
      <c r="T63" s="261"/>
      <c r="U63" s="261"/>
      <c r="V63" s="261"/>
      <c r="W63" s="261"/>
      <c r="X63" s="261"/>
      <c r="Y63" s="261"/>
      <c r="Z63" s="261"/>
      <c r="AA63" s="261"/>
      <c r="AB63" s="261"/>
      <c r="AC63" s="261"/>
      <c r="AD63" s="261"/>
      <c r="AE63" s="122" t="s">
        <v>681</v>
      </c>
      <c r="AF63" s="122" t="s">
        <v>371</v>
      </c>
      <c r="AG63" s="122" t="s">
        <v>630</v>
      </c>
      <c r="AH63" s="122" t="s">
        <v>271</v>
      </c>
      <c r="AI63" s="139">
        <v>43132</v>
      </c>
      <c r="AJ63" s="139">
        <v>43454</v>
      </c>
      <c r="AK63" s="122" t="s">
        <v>632</v>
      </c>
      <c r="AL63" s="124"/>
      <c r="AM63" s="124"/>
      <c r="AN63" s="124"/>
      <c r="AO63" s="124"/>
    </row>
    <row r="64" spans="1:41" s="128" customFormat="1" ht="45" x14ac:dyDescent="0.25">
      <c r="A64" s="184" t="s">
        <v>327</v>
      </c>
      <c r="B64" s="130" t="s">
        <v>224</v>
      </c>
      <c r="C64" s="185">
        <v>39</v>
      </c>
      <c r="D64" s="270"/>
      <c r="E64" s="270"/>
      <c r="F64" s="270"/>
      <c r="G64" s="270"/>
      <c r="H64" s="268"/>
      <c r="I64" s="273"/>
      <c r="J64" s="268"/>
      <c r="K64" s="268"/>
      <c r="L64" s="268"/>
      <c r="M64" s="268"/>
      <c r="N64" s="268"/>
      <c r="O64" s="268"/>
      <c r="P64" s="268"/>
      <c r="Q64" s="268"/>
      <c r="R64" s="268"/>
      <c r="S64" s="268"/>
      <c r="T64" s="268"/>
      <c r="U64" s="268"/>
      <c r="V64" s="268"/>
      <c r="W64" s="268"/>
      <c r="X64" s="268"/>
      <c r="Y64" s="268"/>
      <c r="Z64" s="268"/>
      <c r="AA64" s="268"/>
      <c r="AB64" s="268"/>
      <c r="AC64" s="268"/>
      <c r="AD64" s="268"/>
      <c r="AE64" s="122" t="s">
        <v>631</v>
      </c>
      <c r="AF64" s="122" t="s">
        <v>371</v>
      </c>
      <c r="AG64" s="122" t="s">
        <v>630</v>
      </c>
      <c r="AH64" s="122" t="s">
        <v>271</v>
      </c>
      <c r="AI64" s="139">
        <v>43132</v>
      </c>
      <c r="AJ64" s="139">
        <v>43454</v>
      </c>
      <c r="AK64" s="122" t="s">
        <v>632</v>
      </c>
      <c r="AL64" s="124"/>
      <c r="AM64" s="124"/>
      <c r="AN64" s="124"/>
      <c r="AO64" s="124"/>
    </row>
    <row r="65" spans="1:41" s="128" customFormat="1" ht="33.75" x14ac:dyDescent="0.25">
      <c r="A65" s="184" t="s">
        <v>327</v>
      </c>
      <c r="B65" s="130" t="s">
        <v>224</v>
      </c>
      <c r="C65" s="185">
        <v>39</v>
      </c>
      <c r="D65" s="267"/>
      <c r="E65" s="267"/>
      <c r="F65" s="267"/>
      <c r="G65" s="267"/>
      <c r="H65" s="260"/>
      <c r="I65" s="274"/>
      <c r="J65" s="260"/>
      <c r="K65" s="260"/>
      <c r="L65" s="260"/>
      <c r="M65" s="260"/>
      <c r="N65" s="260"/>
      <c r="O65" s="260"/>
      <c r="P65" s="260"/>
      <c r="Q65" s="260"/>
      <c r="R65" s="260"/>
      <c r="S65" s="260"/>
      <c r="T65" s="260"/>
      <c r="U65" s="260"/>
      <c r="V65" s="260"/>
      <c r="W65" s="260"/>
      <c r="X65" s="260"/>
      <c r="Y65" s="260"/>
      <c r="Z65" s="260"/>
      <c r="AA65" s="260"/>
      <c r="AB65" s="260"/>
      <c r="AC65" s="260"/>
      <c r="AD65" s="260"/>
      <c r="AE65" s="122" t="s">
        <v>684</v>
      </c>
      <c r="AF65" s="122" t="s">
        <v>371</v>
      </c>
      <c r="AG65" s="122" t="s">
        <v>630</v>
      </c>
      <c r="AH65" s="122" t="s">
        <v>271</v>
      </c>
      <c r="AI65" s="139">
        <v>43132</v>
      </c>
      <c r="AJ65" s="139">
        <v>43454</v>
      </c>
      <c r="AK65" s="122" t="s">
        <v>685</v>
      </c>
      <c r="AL65" s="124"/>
      <c r="AM65" s="124"/>
      <c r="AN65" s="124"/>
      <c r="AO65" s="124"/>
    </row>
    <row r="66" spans="1:41" s="128" customFormat="1" ht="67.5" x14ac:dyDescent="0.25">
      <c r="A66" s="170" t="s">
        <v>327</v>
      </c>
      <c r="B66" s="130" t="s">
        <v>226</v>
      </c>
      <c r="C66" s="167">
        <v>40</v>
      </c>
      <c r="D66" s="266" t="s">
        <v>503</v>
      </c>
      <c r="E66" s="264" t="s">
        <v>29</v>
      </c>
      <c r="F66" s="264" t="s">
        <v>504</v>
      </c>
      <c r="G66" s="264" t="s">
        <v>353</v>
      </c>
      <c r="H66" s="259">
        <v>5</v>
      </c>
      <c r="I66" s="264" t="s">
        <v>75</v>
      </c>
      <c r="J66" s="259">
        <v>2</v>
      </c>
      <c r="K66" s="265" t="str">
        <f t="shared" si="41"/>
        <v>ALTA</v>
      </c>
      <c r="L66" s="259">
        <v>25</v>
      </c>
      <c r="M66" s="259">
        <v>0</v>
      </c>
      <c r="N66" s="259">
        <f t="shared" si="42"/>
        <v>5</v>
      </c>
      <c r="O66" s="259">
        <f t="shared" si="43"/>
        <v>2</v>
      </c>
      <c r="P66" s="261" t="str">
        <f t="shared" si="44"/>
        <v>ALTA</v>
      </c>
      <c r="Q66" s="262" t="str">
        <f t="shared" si="45"/>
        <v>Reducir el riesgo, Evitar, Compartir o Transferir</v>
      </c>
      <c r="R66" s="168"/>
      <c r="S66" s="168"/>
      <c r="T66" s="168"/>
      <c r="U66" s="168"/>
      <c r="V66" s="168"/>
      <c r="W66" s="168"/>
      <c r="X66" s="168"/>
      <c r="Y66" s="168"/>
      <c r="Z66" s="168"/>
      <c r="AA66" s="168"/>
      <c r="AB66" s="168"/>
      <c r="AC66" s="168"/>
      <c r="AD66" s="168"/>
      <c r="AE66" s="122" t="s">
        <v>225</v>
      </c>
      <c r="AF66" s="122" t="s">
        <v>326</v>
      </c>
      <c r="AG66" s="122" t="s">
        <v>563</v>
      </c>
      <c r="AH66" s="122" t="s">
        <v>266</v>
      </c>
      <c r="AI66" s="139">
        <v>43252</v>
      </c>
      <c r="AJ66" s="139">
        <v>43496</v>
      </c>
      <c r="AK66" s="122" t="s">
        <v>633</v>
      </c>
      <c r="AL66" s="124"/>
      <c r="AM66" s="124"/>
      <c r="AN66" s="124"/>
      <c r="AO66" s="124"/>
    </row>
    <row r="67" spans="1:41" s="128" customFormat="1" ht="45" x14ac:dyDescent="0.25">
      <c r="A67" s="184" t="s">
        <v>327</v>
      </c>
      <c r="B67" s="130" t="s">
        <v>226</v>
      </c>
      <c r="C67" s="185">
        <v>40</v>
      </c>
      <c r="D67" s="267"/>
      <c r="E67" s="263"/>
      <c r="F67" s="263"/>
      <c r="G67" s="263"/>
      <c r="H67" s="260"/>
      <c r="I67" s="263"/>
      <c r="J67" s="260"/>
      <c r="K67" s="263"/>
      <c r="L67" s="260"/>
      <c r="M67" s="260"/>
      <c r="N67" s="260"/>
      <c r="O67" s="260"/>
      <c r="P67" s="260"/>
      <c r="Q67" s="263"/>
      <c r="R67" s="169"/>
      <c r="S67" s="169"/>
      <c r="T67" s="169"/>
      <c r="U67" s="169"/>
      <c r="V67" s="169"/>
      <c r="W67" s="169"/>
      <c r="X67" s="169"/>
      <c r="Y67" s="169"/>
      <c r="Z67" s="169"/>
      <c r="AA67" s="169"/>
      <c r="AB67" s="169"/>
      <c r="AC67" s="169"/>
      <c r="AD67" s="169"/>
      <c r="AE67" s="122" t="s">
        <v>634</v>
      </c>
      <c r="AF67" s="122" t="s">
        <v>326</v>
      </c>
      <c r="AG67" s="122" t="s">
        <v>563</v>
      </c>
      <c r="AH67" s="122" t="s">
        <v>266</v>
      </c>
      <c r="AI67" s="139">
        <v>43252</v>
      </c>
      <c r="AJ67" s="139">
        <v>43496</v>
      </c>
      <c r="AK67" s="122" t="s">
        <v>635</v>
      </c>
      <c r="AL67" s="124"/>
      <c r="AM67" s="124"/>
      <c r="AN67" s="124"/>
      <c r="AO67" s="124"/>
    </row>
    <row r="68" spans="1:41" s="128" customFormat="1" ht="72" x14ac:dyDescent="0.25">
      <c r="A68" s="113" t="s">
        <v>455</v>
      </c>
      <c r="B68" s="130" t="s">
        <v>226</v>
      </c>
      <c r="C68" s="115">
        <v>41</v>
      </c>
      <c r="D68" s="190" t="s">
        <v>229</v>
      </c>
      <c r="E68" s="131" t="s">
        <v>341</v>
      </c>
      <c r="F68" s="131" t="s">
        <v>231</v>
      </c>
      <c r="G68" s="131" t="s">
        <v>232</v>
      </c>
      <c r="H68" s="135"/>
      <c r="I68" s="131"/>
      <c r="J68" s="135"/>
      <c r="K68" s="133" t="str">
        <f>IF(H68&gt;0,VLOOKUP(VALUE(H68&amp;J68),calificacion,2,FALSE),"")</f>
        <v/>
      </c>
      <c r="L68" s="135"/>
      <c r="M68" s="135"/>
      <c r="N68" s="135" t="str">
        <f>IF(AND(ISBLANK(L68),ISBLANK(M68))=TRUE,"",IF(AND(L68+M68&gt;75,H68-2=0),H68-1,IF(AND(L68+M68&gt;75,H68-2&gt;0),H68-2,IF(AND(L68+M68&lt;76,L68+M68&gt;50,H68-1&gt;0),H68-1,H68))))</f>
        <v/>
      </c>
      <c r="O68" s="135" t="str">
        <f>IF(AND(ISBLANK(L68),ISBLANK(M68))=TRUE,"",IF(AND(L68+M68&gt;75,J68-2=0),J68-1,IF(AND(L68+M68&gt;75,J68-2&gt;0),J68-2,IF(AND(L68+M68&lt;76,L68+M68&gt;50,J68-1&gt;0),J68-1,J68))))</f>
        <v/>
      </c>
      <c r="P68" s="183" t="str">
        <f>IF(AND(ISBLANK(L68),ISBLANK(M68))=TRUE,"",IF(N68&gt;0,VLOOKUP(VALUE(N68&amp;O68),calificacion,2,FALSE),""))</f>
        <v/>
      </c>
      <c r="Q68" s="134"/>
      <c r="R68" s="147">
        <v>2</v>
      </c>
      <c r="S68" s="147">
        <v>10</v>
      </c>
      <c r="T68" s="133" t="str">
        <f>IF(S68&gt;0,VLOOKUP(R68*S68,ZonaRiesgoCorrup,3,FALSE),"")</f>
        <v>20 Moderada</v>
      </c>
      <c r="U68" s="134" t="str">
        <f>IF(S68&gt;0,VLOOKUP(R68*S68,ZonaRiesgoCorrup2,4,FALSE),"")</f>
        <v>Deben tomarse las medidas necesarias para llevar los riesgos a la Zona de Riesgo Baja o eliminarlo</v>
      </c>
      <c r="V68" s="134" t="s">
        <v>196</v>
      </c>
      <c r="W68" s="136">
        <v>45</v>
      </c>
      <c r="X68" s="147">
        <f>IF(ISBLANK(W68)=TRUE,"",IF(AND(W68&gt;75,R68-2=0),R68-1,IF(AND(W68&gt;75,R68-2&gt;0),R68-2,IF(AND(W68&lt;76,W68&gt;50,R68-1&gt;0),R68-1,R68))))</f>
        <v>2</v>
      </c>
      <c r="Y68" s="147">
        <f>IF(ISBLANK(W68)=TRUE,"",IF(AND(S68=20,W68&gt;75),"5",IF(AND(S68=20,W68&gt;50,W68&lt;76),"10",IF(AND(S68=20,W68&lt;51),S68,IF(AND(S68=10,W68&gt;50),"5",S68)))))</f>
        <v>10</v>
      </c>
      <c r="Z68" s="147" t="str">
        <f>IFERROR(VLOOKUP(X68*Y68,ZonaRiesgoCorrup,3,FALSE),"")</f>
        <v>20 Moderada</v>
      </c>
      <c r="AA68" s="124" t="s">
        <v>510</v>
      </c>
      <c r="AB68" s="121" t="s">
        <v>236</v>
      </c>
      <c r="AC68" s="120" t="s">
        <v>237</v>
      </c>
      <c r="AD68" s="120" t="s">
        <v>588</v>
      </c>
      <c r="AE68" s="122"/>
      <c r="AF68" s="122"/>
      <c r="AG68" s="122"/>
      <c r="AH68" s="122"/>
      <c r="AI68" s="139"/>
      <c r="AJ68" s="139"/>
      <c r="AK68" s="122"/>
      <c r="AL68" s="124" t="s">
        <v>505</v>
      </c>
      <c r="AM68" s="124" t="s">
        <v>238</v>
      </c>
      <c r="AN68" s="124" t="s">
        <v>587</v>
      </c>
      <c r="AO68" s="124" t="s">
        <v>553</v>
      </c>
    </row>
    <row r="69" spans="1:41" s="128" customFormat="1" ht="63.75" customHeight="1" x14ac:dyDescent="0.25">
      <c r="A69" s="113" t="s">
        <v>455</v>
      </c>
      <c r="B69" s="130" t="s">
        <v>226</v>
      </c>
      <c r="C69" s="115">
        <v>42</v>
      </c>
      <c r="D69" s="190" t="s">
        <v>230</v>
      </c>
      <c r="E69" s="131" t="s">
        <v>342</v>
      </c>
      <c r="F69" s="131" t="s">
        <v>233</v>
      </c>
      <c r="G69" s="131" t="s">
        <v>234</v>
      </c>
      <c r="H69" s="154"/>
      <c r="I69" s="131"/>
      <c r="J69" s="154"/>
      <c r="K69" s="137" t="str">
        <f>IF(H69&gt;0,VLOOKUP(VALUE(H69&amp;J69),calificacion,2,FALSE),"")</f>
        <v/>
      </c>
      <c r="L69" s="154"/>
      <c r="M69" s="154"/>
      <c r="N69" s="154" t="str">
        <f>IF(AND(ISBLANK(L69),ISBLANK(M69))=TRUE,"",IF(AND(L69+M69&gt;75,H69-2=0),H69-1,IF(AND(L69+M69&gt;75,H69-2&gt;0),H69-2,IF(AND(L69+M69&lt;76,L69+M69&gt;50,H69-1&gt;0),H69-1,H69))))</f>
        <v/>
      </c>
      <c r="O69" s="154" t="str">
        <f>IF(AND(ISBLANK(L69),ISBLANK(M69))=TRUE,"",IF(AND(L69+M69&gt;75,J69-2=0),J69-1,IF(AND(L69+M69&gt;75,J69-2&gt;0),J69-2,IF(AND(L69+M69&lt;76,L69+M69&gt;50,J69-1&gt;0),J69-1,J69))))</f>
        <v/>
      </c>
      <c r="P69" s="183" t="str">
        <f>IF(AND(ISBLANK(L69),ISBLANK(M69))=TRUE,"",IF(N69&gt;0,VLOOKUP(VALUE(N69&amp;O69),calificacion,2,FALSE),""))</f>
        <v/>
      </c>
      <c r="Q69" s="138" t="str">
        <f>IF(AND(ISBLANK(L69),ISBLANK(M69))=TRUE,"",VLOOKUP(P69,manejo,2,FALSE))</f>
        <v/>
      </c>
      <c r="R69" s="147">
        <v>1</v>
      </c>
      <c r="S69" s="147">
        <v>10</v>
      </c>
      <c r="T69" s="137" t="str">
        <f>IF(S69&gt;0,VLOOKUP(R69*S69,ZonaRiesgoCorrup,3,FALSE),"")</f>
        <v>10 Baja</v>
      </c>
      <c r="U69" s="138" t="str">
        <f>IF(S69&gt;0,VLOOKUP(R69*S69,ZonaRiesgoCorrup2,4,FALSE),"")</f>
        <v>Se encuentran en un nivel que puede eliminarse o reducirse fácilmente con los controles establecidos en la entidad.</v>
      </c>
      <c r="V69" s="138" t="s">
        <v>196</v>
      </c>
      <c r="W69" s="136">
        <v>15</v>
      </c>
      <c r="X69" s="147">
        <f>IF(ISBLANK(W69)=TRUE,"",IF(AND(W69&gt;75,R69-2=0),R69-1,IF(AND(W69&gt;75,R69-2&gt;0),R69-2,IF(AND(W69&lt;76,W69&gt;50,R69-1&gt;0),R69-1,R69))))</f>
        <v>1</v>
      </c>
      <c r="Y69" s="147">
        <f>IF(ISBLANK(W69)=TRUE,"",IF(AND(S69=20,W69&gt;75),"5",IF(AND(S69=20,W69&gt;50,W69&lt;76),"10",IF(AND(S69=20,W69&lt;51),S69,IF(AND(S69=10,W69&gt;50),"5",S69)))))</f>
        <v>10</v>
      </c>
      <c r="Z69" s="147" t="str">
        <f>IFERROR(VLOOKUP(X69*Y69,ZonaRiesgoCorrup,3,FALSE),"")</f>
        <v>10 Baja</v>
      </c>
      <c r="AA69" s="137" t="s">
        <v>443</v>
      </c>
      <c r="AB69" s="137" t="s">
        <v>507</v>
      </c>
      <c r="AC69" s="120" t="s">
        <v>508</v>
      </c>
      <c r="AD69" s="120" t="s">
        <v>588</v>
      </c>
      <c r="AE69" s="122"/>
      <c r="AF69" s="122"/>
      <c r="AG69" s="122"/>
      <c r="AH69" s="122"/>
      <c r="AI69" s="139"/>
      <c r="AJ69" s="139"/>
      <c r="AK69" s="122"/>
      <c r="AL69" s="124" t="s">
        <v>506</v>
      </c>
      <c r="AM69" s="124" t="s">
        <v>509</v>
      </c>
      <c r="AN69" s="124" t="s">
        <v>587</v>
      </c>
      <c r="AO69" s="124" t="s">
        <v>344</v>
      </c>
    </row>
    <row r="70" spans="1:41" s="128" customFormat="1" ht="56.25" x14ac:dyDescent="0.25">
      <c r="A70" s="113" t="s">
        <v>455</v>
      </c>
      <c r="B70" s="114" t="s">
        <v>227</v>
      </c>
      <c r="C70" s="115">
        <v>43</v>
      </c>
      <c r="D70" s="188" t="s">
        <v>241</v>
      </c>
      <c r="E70" s="116" t="s">
        <v>343</v>
      </c>
      <c r="F70" s="116" t="s">
        <v>267</v>
      </c>
      <c r="G70" s="116" t="s">
        <v>331</v>
      </c>
      <c r="H70" s="115"/>
      <c r="I70" s="116"/>
      <c r="J70" s="115"/>
      <c r="K70" s="118" t="str">
        <f t="shared" si="41"/>
        <v/>
      </c>
      <c r="L70" s="115"/>
      <c r="M70" s="115"/>
      <c r="N70" s="115" t="str">
        <f t="shared" si="42"/>
        <v/>
      </c>
      <c r="O70" s="115" t="str">
        <f t="shared" si="43"/>
        <v/>
      </c>
      <c r="P70" s="160" t="str">
        <f t="shared" si="44"/>
        <v/>
      </c>
      <c r="Q70" s="119" t="str">
        <f t="shared" si="45"/>
        <v/>
      </c>
      <c r="R70" s="160">
        <v>3</v>
      </c>
      <c r="S70" s="160">
        <v>10</v>
      </c>
      <c r="T70" s="118" t="str">
        <f t="shared" si="46"/>
        <v>30 Alta</v>
      </c>
      <c r="U70" s="119" t="str">
        <f t="shared" si="47"/>
        <v>Deben tomarse las medidas necesarias para llevar los riesgos a la Zona de Riesgo Moderada, Baja o eliminarlo</v>
      </c>
      <c r="V70" s="120" t="s">
        <v>196</v>
      </c>
      <c r="W70" s="120">
        <v>80</v>
      </c>
      <c r="X70" s="160">
        <f t="shared" si="48"/>
        <v>1</v>
      </c>
      <c r="Y70" s="160" t="str">
        <f t="shared" si="49"/>
        <v>5</v>
      </c>
      <c r="Z70" s="160" t="str">
        <f t="shared" si="50"/>
        <v>5 Baja</v>
      </c>
      <c r="AA70" s="124" t="s">
        <v>436</v>
      </c>
      <c r="AB70" s="121" t="s">
        <v>268</v>
      </c>
      <c r="AC70" s="120" t="s">
        <v>242</v>
      </c>
      <c r="AD70" s="120" t="s">
        <v>602</v>
      </c>
      <c r="AE70" s="122"/>
      <c r="AF70" s="122"/>
      <c r="AG70" s="122"/>
      <c r="AH70" s="122"/>
      <c r="AI70" s="139"/>
      <c r="AJ70" s="139"/>
      <c r="AK70" s="122"/>
      <c r="AL70" s="124" t="s">
        <v>436</v>
      </c>
      <c r="AM70" s="124" t="s">
        <v>243</v>
      </c>
      <c r="AN70" s="124" t="s">
        <v>587</v>
      </c>
      <c r="AO70" s="124" t="s">
        <v>345</v>
      </c>
    </row>
    <row r="71" spans="1:41" s="128" customFormat="1" ht="66.75" customHeight="1" x14ac:dyDescent="0.25">
      <c r="A71" s="113" t="s">
        <v>455</v>
      </c>
      <c r="B71" s="114" t="s">
        <v>228</v>
      </c>
      <c r="C71" s="115">
        <v>44</v>
      </c>
      <c r="D71" s="188" t="s">
        <v>375</v>
      </c>
      <c r="E71" s="116" t="s">
        <v>285</v>
      </c>
      <c r="F71" s="116" t="s">
        <v>603</v>
      </c>
      <c r="G71" s="116" t="s">
        <v>286</v>
      </c>
      <c r="H71" s="115"/>
      <c r="I71" s="116"/>
      <c r="J71" s="115"/>
      <c r="K71" s="118" t="str">
        <f>IF(H71&gt;0,VLOOKUP(VALUE(H71&amp;J71),calificacion,2,FALSE),"")</f>
        <v/>
      </c>
      <c r="L71" s="115"/>
      <c r="M71" s="115"/>
      <c r="N71" s="115" t="str">
        <f>IF(AND(ISBLANK(L71),ISBLANK(M71))=TRUE,"",IF(AND(L71+M71&gt;75,H71-2=0),H71-1,IF(AND(L71+M71&gt;75,H71-2&gt;0),H71-2,IF(AND(L71+M71&lt;76,L71+M71&gt;50,H71-1&gt;0),H71-1,H71))))</f>
        <v/>
      </c>
      <c r="O71" s="115" t="str">
        <f>IF(AND(ISBLANK(L71),ISBLANK(M71))=TRUE,"",IF(AND(L71+M71&gt;75,J71-2=0),J71-1,IF(AND(L71+M71&gt;75,J71-2&gt;0),J71-2,IF(AND(L71+M71&lt;76,L71+M71&gt;50,J71-1&gt;0),J71-1,J71))))</f>
        <v/>
      </c>
      <c r="P71" s="160" t="str">
        <f>IF(AND(ISBLANK(L71),ISBLANK(M71))=TRUE,"",IF(N71&gt;0,VLOOKUP(VALUE(N71&amp;O71),calificacion,2,FALSE),""))</f>
        <v/>
      </c>
      <c r="Q71" s="119" t="str">
        <f>IF(AND(ISBLANK(L71),ISBLANK(M71))=TRUE,"",VLOOKUP(P71,manejo,2,FALSE))</f>
        <v/>
      </c>
      <c r="R71" s="160">
        <v>3</v>
      </c>
      <c r="S71" s="160">
        <v>10</v>
      </c>
      <c r="T71" s="118" t="str">
        <f>IF(S71&gt;0,VLOOKUP(R71*S71,ZonaRiesgoCorrup,3,FALSE),"")</f>
        <v>30 Alta</v>
      </c>
      <c r="U71" s="119" t="str">
        <f>IF(S71&gt;0,VLOOKUP(R71*S71,ZonaRiesgoCorrup2,4,FALSE),"")</f>
        <v>Deben tomarse las medidas necesarias para llevar los riesgos a la Zona de Riesgo Moderada, Baja o eliminarlo</v>
      </c>
      <c r="V71" s="120" t="s">
        <v>197</v>
      </c>
      <c r="W71" s="120">
        <v>85</v>
      </c>
      <c r="X71" s="160">
        <f>IF(ISBLANK(W71)=TRUE,"",IF(AND(W71&gt;75,R71-2=0),R71-1,IF(AND(W71&gt;75,R71-2&gt;0),R71-2,IF(AND(W71&lt;76,W71&gt;50,R71-1&gt;0),R71-1,R71))))</f>
        <v>1</v>
      </c>
      <c r="Y71" s="160" t="str">
        <f>IF(ISBLANK(W71)=TRUE,"",IF(AND(S71=20,W71&gt;75),"5",IF(AND(S71=20,W71&gt;50,W71&lt;76),"10",IF(AND(S71=20,W71&lt;51),S71,IF(AND(S71=10,W71&gt;50),"5",S71)))))</f>
        <v>5</v>
      </c>
      <c r="Z71" s="160" t="str">
        <f>IFERROR(VLOOKUP(X71*Y71,ZonaRiesgoCorrup,3,FALSE),"")</f>
        <v>5 Baja</v>
      </c>
      <c r="AA71" s="124" t="s">
        <v>426</v>
      </c>
      <c r="AB71" s="121" t="s">
        <v>554</v>
      </c>
      <c r="AC71" s="120" t="s">
        <v>427</v>
      </c>
      <c r="AD71" s="120" t="s">
        <v>590</v>
      </c>
      <c r="AE71" s="122"/>
      <c r="AF71" s="122"/>
      <c r="AG71" s="122"/>
      <c r="AH71" s="120"/>
      <c r="AI71" s="139"/>
      <c r="AJ71" s="139"/>
      <c r="AK71" s="155"/>
      <c r="AL71" s="124" t="s">
        <v>428</v>
      </c>
      <c r="AM71" s="124" t="s">
        <v>511</v>
      </c>
      <c r="AN71" s="124" t="s">
        <v>590</v>
      </c>
      <c r="AO71" s="124" t="s">
        <v>429</v>
      </c>
    </row>
    <row r="72" spans="1:41" ht="11.25" customHeight="1" x14ac:dyDescent="0.25">
      <c r="A72" s="108"/>
      <c r="C72" s="85"/>
      <c r="D72" s="85"/>
      <c r="E72" s="85"/>
      <c r="F72" s="109"/>
      <c r="G72" s="109"/>
      <c r="H72" s="85"/>
      <c r="I72" s="85"/>
      <c r="J72" s="85"/>
      <c r="K72" s="85"/>
      <c r="L72" s="85"/>
      <c r="M72" s="85"/>
      <c r="N72" s="86"/>
      <c r="O72" s="85"/>
      <c r="P72" s="182"/>
      <c r="Q72" s="85"/>
      <c r="R72" s="85"/>
      <c r="S72" s="85"/>
      <c r="T72" s="85"/>
      <c r="U72" s="85"/>
      <c r="V72" s="85"/>
      <c r="W72" s="85"/>
      <c r="X72" s="85"/>
      <c r="Y72" s="85"/>
      <c r="Z72" s="156"/>
      <c r="AA72" s="85"/>
      <c r="AB72" s="85"/>
      <c r="AC72" s="112"/>
      <c r="AD72" s="173"/>
      <c r="AE72" s="85"/>
      <c r="AF72" s="85"/>
      <c r="AG72" s="85"/>
      <c r="AH72" s="85"/>
      <c r="AI72" s="85"/>
      <c r="AJ72" s="85"/>
      <c r="AK72" s="95"/>
      <c r="AL72" s="85"/>
      <c r="AM72" s="85"/>
      <c r="AN72" s="85"/>
      <c r="AO72" s="85"/>
    </row>
    <row r="73" spans="1:41" x14ac:dyDescent="0.25">
      <c r="A73" s="350" t="s">
        <v>564</v>
      </c>
      <c r="B73" s="351"/>
      <c r="C73" s="351"/>
      <c r="D73" s="351"/>
      <c r="E73" s="351"/>
      <c r="F73" s="351"/>
      <c r="G73" s="351"/>
      <c r="H73" s="85"/>
      <c r="I73" s="85"/>
      <c r="J73" s="85"/>
      <c r="K73" s="85"/>
      <c r="L73" s="85"/>
      <c r="M73" s="85"/>
      <c r="N73" s="86"/>
      <c r="O73" s="85"/>
      <c r="P73" s="182"/>
      <c r="Q73" s="85"/>
      <c r="R73" s="85"/>
      <c r="S73" s="85"/>
      <c r="T73" s="85"/>
      <c r="U73" s="85"/>
      <c r="V73" s="85"/>
      <c r="W73" s="85"/>
      <c r="X73" s="85"/>
      <c r="Y73" s="85"/>
      <c r="Z73" s="156"/>
      <c r="AA73" s="85"/>
      <c r="AB73" s="85"/>
      <c r="AC73" s="112"/>
      <c r="AD73" s="173"/>
      <c r="AE73" s="85"/>
      <c r="AF73" s="85"/>
      <c r="AG73" s="85"/>
      <c r="AH73" s="85"/>
      <c r="AI73" s="85"/>
      <c r="AJ73" s="85"/>
      <c r="AK73" s="95"/>
      <c r="AL73" s="85"/>
      <c r="AM73" s="85"/>
      <c r="AN73" s="85"/>
      <c r="AO73" s="85"/>
    </row>
    <row r="74" spans="1:41" x14ac:dyDescent="0.25">
      <c r="A74" s="350" t="s">
        <v>686</v>
      </c>
      <c r="B74" s="351"/>
      <c r="C74" s="351"/>
      <c r="D74" s="351"/>
      <c r="E74" s="351"/>
      <c r="F74" s="351"/>
      <c r="G74" s="351"/>
      <c r="H74" s="85"/>
      <c r="I74" s="85"/>
      <c r="J74" s="85"/>
      <c r="K74" s="85"/>
      <c r="L74" s="85"/>
      <c r="M74" s="85"/>
      <c r="N74" s="86"/>
      <c r="O74" s="85"/>
      <c r="P74" s="182"/>
      <c r="Q74" s="85"/>
      <c r="R74" s="85"/>
      <c r="S74" s="85"/>
      <c r="T74" s="85"/>
      <c r="U74" s="85"/>
      <c r="V74" s="85"/>
      <c r="W74" s="85"/>
      <c r="X74" s="85"/>
      <c r="Y74" s="85"/>
      <c r="Z74" s="156"/>
      <c r="AA74" s="85"/>
      <c r="AB74" s="85"/>
      <c r="AC74" s="112"/>
      <c r="AD74" s="173"/>
      <c r="AE74" s="85"/>
      <c r="AF74" s="85"/>
      <c r="AG74" s="85"/>
      <c r="AH74" s="85"/>
      <c r="AI74" s="85"/>
      <c r="AJ74" s="85"/>
      <c r="AK74" s="95"/>
      <c r="AL74" s="85"/>
      <c r="AM74" s="85"/>
      <c r="AN74" s="85"/>
      <c r="AO74" s="85"/>
    </row>
    <row r="75" spans="1:41" x14ac:dyDescent="0.25">
      <c r="B75" s="85"/>
      <c r="C75" s="85"/>
      <c r="D75" s="85"/>
      <c r="E75" s="85"/>
      <c r="F75" s="109"/>
      <c r="G75" s="109"/>
      <c r="H75" s="85"/>
      <c r="I75" s="85"/>
      <c r="J75" s="85"/>
      <c r="K75" s="85"/>
      <c r="L75" s="85"/>
      <c r="M75" s="85"/>
      <c r="N75" s="86"/>
      <c r="O75" s="85"/>
      <c r="P75" s="182"/>
      <c r="Q75" s="85"/>
      <c r="R75" s="85"/>
      <c r="S75" s="85"/>
      <c r="T75" s="85"/>
      <c r="U75" s="85"/>
      <c r="V75" s="85"/>
      <c r="W75" s="85"/>
      <c r="X75" s="85"/>
      <c r="Y75" s="85"/>
      <c r="Z75" s="156"/>
      <c r="AA75" s="85"/>
      <c r="AB75" s="85"/>
      <c r="AC75" s="112"/>
      <c r="AD75" s="173"/>
      <c r="AE75" s="85"/>
      <c r="AF75" s="85"/>
      <c r="AG75" s="85"/>
      <c r="AH75" s="85"/>
      <c r="AI75" s="85"/>
      <c r="AJ75" s="85"/>
      <c r="AK75" s="95"/>
      <c r="AL75" s="85"/>
      <c r="AM75" s="85"/>
      <c r="AN75" s="85"/>
      <c r="AO75" s="85"/>
    </row>
    <row r="76" spans="1:41" x14ac:dyDescent="0.25">
      <c r="A76"/>
      <c r="B76" s="85"/>
      <c r="C76" s="85"/>
      <c r="D76" s="85"/>
      <c r="E76" s="85"/>
      <c r="F76" s="109"/>
      <c r="G76" s="109"/>
      <c r="H76" s="85"/>
      <c r="I76" s="85"/>
      <c r="J76" s="85"/>
      <c r="K76" s="85"/>
      <c r="L76" s="85"/>
      <c r="M76" s="85"/>
      <c r="N76" s="86"/>
      <c r="O76" s="85"/>
      <c r="P76" s="182"/>
      <c r="Q76" s="85"/>
      <c r="R76" s="85"/>
      <c r="S76" s="85"/>
      <c r="T76" s="85"/>
      <c r="U76" s="85"/>
      <c r="V76" s="85"/>
      <c r="W76" s="85"/>
      <c r="X76" s="85"/>
      <c r="Y76" s="85"/>
      <c r="Z76" s="156"/>
      <c r="AA76" s="85"/>
      <c r="AB76" s="85"/>
      <c r="AC76" s="112"/>
      <c r="AD76" s="173"/>
      <c r="AE76" s="85"/>
      <c r="AF76" s="85"/>
      <c r="AG76" s="85"/>
      <c r="AH76" s="85"/>
      <c r="AI76" s="85"/>
      <c r="AJ76" s="85"/>
      <c r="AK76" s="95"/>
      <c r="AL76" s="85"/>
      <c r="AM76" s="85"/>
      <c r="AN76" s="85"/>
      <c r="AO76" s="85"/>
    </row>
    <row r="77" spans="1:41" x14ac:dyDescent="0.25">
      <c r="B77" s="85"/>
      <c r="C77" s="85"/>
      <c r="D77" s="85"/>
      <c r="E77" s="85"/>
      <c r="F77" s="109"/>
      <c r="G77" s="109"/>
      <c r="H77" s="85"/>
      <c r="I77" s="85"/>
      <c r="J77" s="85"/>
      <c r="K77" s="85"/>
      <c r="L77" s="85"/>
      <c r="M77" s="85"/>
      <c r="N77" s="86"/>
      <c r="O77" s="85"/>
      <c r="P77" s="182"/>
      <c r="Q77" s="85"/>
      <c r="R77" s="85"/>
      <c r="S77" s="85"/>
      <c r="T77" s="85"/>
      <c r="U77" s="85"/>
      <c r="V77" s="85"/>
      <c r="W77" s="85"/>
      <c r="X77" s="85"/>
      <c r="Y77" s="85"/>
      <c r="Z77" s="156"/>
      <c r="AA77" s="85"/>
      <c r="AB77" s="85"/>
      <c r="AC77" s="112"/>
      <c r="AD77" s="173"/>
      <c r="AE77" s="85"/>
      <c r="AF77" s="85"/>
      <c r="AG77" s="85"/>
      <c r="AH77" s="85"/>
      <c r="AI77" s="85"/>
      <c r="AJ77" s="85"/>
      <c r="AK77" s="95"/>
      <c r="AL77" s="85"/>
      <c r="AM77" s="85"/>
      <c r="AN77" s="85"/>
      <c r="AO77" s="85"/>
    </row>
    <row r="78" spans="1:41" x14ac:dyDescent="0.25">
      <c r="B78" s="85"/>
      <c r="C78" s="85"/>
      <c r="D78" s="85"/>
      <c r="E78" s="85"/>
      <c r="F78" s="109"/>
      <c r="G78" s="109"/>
      <c r="H78" s="85"/>
      <c r="I78" s="85"/>
      <c r="J78" s="85"/>
      <c r="K78" s="85"/>
      <c r="L78" s="85"/>
      <c r="M78" s="85"/>
      <c r="N78" s="86"/>
      <c r="O78" s="85"/>
      <c r="P78" s="182"/>
      <c r="Q78" s="85"/>
      <c r="R78" s="85"/>
      <c r="S78" s="85"/>
      <c r="T78" s="85"/>
      <c r="U78" s="85"/>
      <c r="V78" s="85"/>
      <c r="W78" s="85"/>
      <c r="X78" s="85"/>
      <c r="Y78" s="85"/>
      <c r="Z78" s="156"/>
      <c r="AA78" s="85"/>
      <c r="AB78" s="85"/>
      <c r="AC78" s="112"/>
      <c r="AD78" s="173"/>
      <c r="AE78" s="85"/>
      <c r="AF78" s="85"/>
      <c r="AG78" s="85"/>
      <c r="AH78" s="85"/>
      <c r="AI78" s="85"/>
      <c r="AJ78" s="85"/>
      <c r="AK78" s="95"/>
      <c r="AL78" s="85"/>
      <c r="AM78" s="85"/>
      <c r="AN78" s="85"/>
      <c r="AO78" s="85"/>
    </row>
    <row r="79" spans="1:41" x14ac:dyDescent="0.25">
      <c r="B79" s="85"/>
      <c r="C79" s="85"/>
      <c r="D79" s="85"/>
      <c r="E79" s="85"/>
      <c r="F79" s="109"/>
      <c r="G79" s="109"/>
      <c r="H79" s="85"/>
      <c r="I79" s="85"/>
      <c r="J79" s="85"/>
      <c r="K79" s="85"/>
      <c r="L79" s="85"/>
      <c r="M79" s="85"/>
      <c r="N79" s="86"/>
      <c r="O79" s="85"/>
      <c r="P79" s="182"/>
      <c r="Q79" s="85"/>
      <c r="R79" s="85"/>
      <c r="S79" s="85"/>
      <c r="T79" s="85"/>
      <c r="U79" s="85"/>
      <c r="V79" s="85"/>
      <c r="W79" s="85"/>
      <c r="X79" s="85"/>
      <c r="Y79" s="85"/>
      <c r="Z79" s="156"/>
      <c r="AA79" s="85"/>
      <c r="AB79" s="85"/>
      <c r="AC79" s="112"/>
      <c r="AD79" s="173"/>
      <c r="AE79" s="85"/>
      <c r="AF79" s="85"/>
      <c r="AG79" s="85"/>
      <c r="AH79" s="85"/>
      <c r="AI79" s="85"/>
      <c r="AJ79" s="85"/>
      <c r="AK79" s="95"/>
      <c r="AL79" s="85"/>
      <c r="AM79" s="85"/>
      <c r="AN79" s="85"/>
      <c r="AO79" s="85"/>
    </row>
    <row r="80" spans="1:41" x14ac:dyDescent="0.25">
      <c r="B80" s="85"/>
      <c r="C80" s="85"/>
      <c r="D80" s="85"/>
      <c r="E80" s="85"/>
      <c r="F80" s="109"/>
      <c r="G80" s="109"/>
      <c r="H80" s="85"/>
      <c r="I80" s="85"/>
      <c r="J80" s="85"/>
      <c r="K80" s="85"/>
      <c r="L80" s="85"/>
      <c r="M80" s="85"/>
      <c r="N80" s="86"/>
      <c r="O80" s="85"/>
      <c r="P80" s="182"/>
      <c r="Q80" s="85"/>
      <c r="R80" s="85"/>
      <c r="S80" s="85"/>
      <c r="T80" s="85"/>
      <c r="U80" s="85"/>
      <c r="V80" s="85"/>
      <c r="W80" s="85"/>
      <c r="X80" s="85"/>
      <c r="Y80" s="85"/>
      <c r="Z80" s="156"/>
      <c r="AA80" s="85"/>
      <c r="AB80" s="85"/>
      <c r="AC80" s="112"/>
      <c r="AD80" s="173"/>
      <c r="AE80" s="85"/>
      <c r="AF80" s="85"/>
      <c r="AG80" s="85"/>
      <c r="AH80" s="85"/>
      <c r="AI80" s="85"/>
      <c r="AJ80" s="85"/>
      <c r="AK80" s="95"/>
      <c r="AL80" s="85"/>
      <c r="AM80" s="85"/>
      <c r="AN80" s="85"/>
      <c r="AO80" s="85"/>
    </row>
    <row r="81" spans="1:41" x14ac:dyDescent="0.25">
      <c r="B81" s="85"/>
      <c r="C81" s="85"/>
      <c r="D81" s="85"/>
      <c r="E81" s="85"/>
      <c r="F81" s="109"/>
      <c r="G81" s="109"/>
      <c r="H81" s="85"/>
      <c r="I81" s="85"/>
      <c r="J81" s="85"/>
      <c r="K81" s="85"/>
      <c r="L81" s="85"/>
      <c r="M81" s="85"/>
      <c r="N81" s="86"/>
      <c r="O81" s="85"/>
      <c r="P81" s="182"/>
      <c r="Q81" s="85"/>
      <c r="R81" s="85"/>
      <c r="S81" s="85"/>
      <c r="T81" s="85"/>
      <c r="U81" s="85"/>
      <c r="V81" s="85"/>
      <c r="W81" s="85"/>
      <c r="X81" s="85"/>
      <c r="Y81" s="85"/>
      <c r="Z81" s="156"/>
      <c r="AA81" s="85"/>
      <c r="AB81" s="85"/>
      <c r="AC81" s="112"/>
      <c r="AD81" s="173"/>
      <c r="AE81" s="85"/>
      <c r="AF81" s="85"/>
      <c r="AG81" s="85"/>
      <c r="AH81" s="85"/>
      <c r="AI81" s="85"/>
      <c r="AJ81" s="85"/>
      <c r="AK81" s="95"/>
      <c r="AL81" s="85"/>
      <c r="AM81" s="85"/>
      <c r="AN81" s="85"/>
      <c r="AO81" s="85"/>
    </row>
    <row r="82" spans="1:41" x14ac:dyDescent="0.25">
      <c r="B82" s="85"/>
      <c r="C82" s="85"/>
      <c r="D82" s="85"/>
      <c r="E82" s="85"/>
      <c r="F82" s="109"/>
      <c r="G82" s="109"/>
      <c r="H82" s="85"/>
      <c r="I82" s="85"/>
      <c r="J82" s="85"/>
      <c r="K82" s="85"/>
      <c r="L82" s="85"/>
      <c r="M82" s="85"/>
      <c r="N82" s="86"/>
      <c r="O82" s="85"/>
      <c r="P82" s="182"/>
      <c r="Q82" s="85"/>
      <c r="R82" s="85"/>
      <c r="S82" s="85"/>
      <c r="T82" s="85"/>
      <c r="U82" s="85"/>
      <c r="V82" s="85"/>
      <c r="W82" s="85"/>
      <c r="X82" s="85"/>
      <c r="Y82" s="85"/>
      <c r="Z82" s="156"/>
      <c r="AA82" s="85"/>
      <c r="AB82" s="85"/>
      <c r="AC82" s="112"/>
      <c r="AD82" s="173"/>
      <c r="AE82" s="85"/>
      <c r="AF82" s="85"/>
      <c r="AG82" s="85"/>
      <c r="AH82" s="85"/>
      <c r="AI82" s="85"/>
      <c r="AJ82" s="85"/>
      <c r="AK82" s="95"/>
      <c r="AL82" s="85"/>
      <c r="AM82" s="85"/>
      <c r="AN82" s="85"/>
      <c r="AO82" s="85"/>
    </row>
    <row r="83" spans="1:41" x14ac:dyDescent="0.25">
      <c r="B83" s="85"/>
      <c r="C83" s="85"/>
      <c r="D83" s="85"/>
      <c r="E83" s="85"/>
      <c r="F83" s="109"/>
      <c r="G83" s="109"/>
      <c r="H83" s="85"/>
      <c r="I83" s="85"/>
      <c r="J83" s="85"/>
      <c r="K83" s="85"/>
      <c r="L83" s="85"/>
      <c r="M83" s="85"/>
      <c r="N83" s="86"/>
      <c r="O83" s="85"/>
      <c r="P83" s="182"/>
      <c r="Q83" s="85"/>
      <c r="R83" s="85"/>
      <c r="S83" s="85"/>
      <c r="T83" s="85"/>
      <c r="U83" s="85"/>
      <c r="V83" s="85"/>
      <c r="W83" s="85"/>
      <c r="X83" s="85"/>
      <c r="Y83" s="85"/>
      <c r="Z83" s="156"/>
      <c r="AA83" s="85"/>
      <c r="AB83" s="85"/>
      <c r="AC83" s="112"/>
      <c r="AD83" s="173"/>
      <c r="AE83" s="85"/>
      <c r="AF83" s="85"/>
      <c r="AG83" s="85"/>
      <c r="AH83" s="85"/>
      <c r="AI83" s="85"/>
      <c r="AJ83" s="85"/>
      <c r="AK83" s="95"/>
      <c r="AL83" s="85"/>
      <c r="AM83" s="85"/>
      <c r="AN83" s="85"/>
      <c r="AO83" s="85"/>
    </row>
    <row r="84" spans="1:41" x14ac:dyDescent="0.25">
      <c r="B84" s="85"/>
      <c r="C84" s="85"/>
      <c r="D84" s="85"/>
      <c r="E84" s="85"/>
      <c r="F84" s="109"/>
      <c r="G84" s="109"/>
      <c r="H84" s="85"/>
      <c r="I84" s="85"/>
      <c r="J84" s="85"/>
      <c r="K84" s="85"/>
      <c r="L84" s="85"/>
      <c r="M84" s="85"/>
      <c r="N84" s="86"/>
      <c r="O84" s="85"/>
      <c r="P84" s="182"/>
      <c r="Q84" s="85"/>
      <c r="R84" s="85"/>
      <c r="S84" s="85"/>
      <c r="T84" s="85"/>
      <c r="U84" s="85"/>
      <c r="V84" s="85"/>
      <c r="W84" s="85"/>
      <c r="X84" s="85"/>
      <c r="Y84" s="85"/>
      <c r="Z84" s="156"/>
      <c r="AA84" s="85"/>
      <c r="AB84" s="85"/>
      <c r="AC84" s="112"/>
      <c r="AD84" s="173"/>
      <c r="AE84" s="85"/>
      <c r="AF84" s="85"/>
      <c r="AG84" s="85"/>
      <c r="AH84" s="85"/>
      <c r="AI84" s="85"/>
      <c r="AJ84" s="85"/>
      <c r="AK84" s="95"/>
      <c r="AL84" s="85"/>
      <c r="AM84" s="85"/>
      <c r="AN84" s="85"/>
      <c r="AO84" s="85"/>
    </row>
    <row r="85" spans="1:41" x14ac:dyDescent="0.25">
      <c r="B85" s="85"/>
      <c r="C85" s="85"/>
      <c r="D85" s="85"/>
      <c r="E85" s="85"/>
      <c r="F85" s="109"/>
      <c r="G85" s="109"/>
      <c r="H85" s="85"/>
      <c r="I85" s="85"/>
      <c r="J85" s="85"/>
      <c r="K85" s="85"/>
      <c r="L85" s="85"/>
      <c r="M85" s="85"/>
      <c r="N85" s="86"/>
      <c r="O85" s="85"/>
      <c r="P85" s="182"/>
      <c r="Q85" s="85"/>
      <c r="R85" s="85"/>
      <c r="S85" s="85"/>
      <c r="T85" s="85"/>
      <c r="U85" s="85"/>
      <c r="V85" s="85"/>
      <c r="W85" s="85"/>
      <c r="X85" s="85"/>
      <c r="Y85" s="85"/>
      <c r="Z85" s="156"/>
      <c r="AA85" s="85"/>
      <c r="AB85" s="85"/>
      <c r="AC85" s="112"/>
      <c r="AD85" s="173"/>
      <c r="AE85" s="85"/>
      <c r="AF85" s="85"/>
      <c r="AG85" s="85"/>
      <c r="AH85" s="85"/>
      <c r="AI85" s="85"/>
      <c r="AJ85" s="85"/>
      <c r="AK85" s="95"/>
      <c r="AL85" s="85"/>
      <c r="AM85" s="85"/>
      <c r="AN85" s="85"/>
      <c r="AO85" s="85"/>
    </row>
    <row r="86" spans="1:41" x14ac:dyDescent="0.25">
      <c r="B86" s="85"/>
      <c r="C86" s="85"/>
      <c r="D86" s="85"/>
      <c r="E86" s="85"/>
      <c r="F86" s="109"/>
      <c r="G86" s="109"/>
      <c r="H86" s="85"/>
      <c r="I86" s="85"/>
      <c r="J86" s="85"/>
      <c r="K86" s="85"/>
      <c r="L86" s="85"/>
      <c r="M86" s="85"/>
      <c r="N86" s="86"/>
      <c r="O86" s="85"/>
      <c r="P86" s="182"/>
      <c r="Q86" s="85"/>
      <c r="R86" s="85"/>
      <c r="S86" s="85"/>
      <c r="T86" s="85"/>
      <c r="U86" s="85"/>
      <c r="V86" s="85"/>
      <c r="W86" s="85"/>
      <c r="X86" s="85"/>
      <c r="Y86" s="85"/>
      <c r="Z86" s="156"/>
      <c r="AA86" s="85"/>
      <c r="AB86" s="85"/>
      <c r="AC86" s="112"/>
      <c r="AD86" s="173"/>
      <c r="AE86" s="85"/>
      <c r="AF86" s="85"/>
      <c r="AG86" s="85"/>
      <c r="AH86" s="85"/>
      <c r="AI86" s="85"/>
      <c r="AJ86" s="85"/>
      <c r="AK86" s="95"/>
      <c r="AL86" s="85"/>
      <c r="AM86" s="85"/>
      <c r="AN86" s="85"/>
      <c r="AO86" s="85"/>
    </row>
    <row r="87" spans="1:41" x14ac:dyDescent="0.25">
      <c r="B87" s="85"/>
      <c r="C87" s="85"/>
      <c r="D87" s="85"/>
      <c r="E87" s="85"/>
      <c r="F87" s="109"/>
      <c r="G87" s="109"/>
      <c r="H87" s="85"/>
      <c r="I87" s="85"/>
      <c r="J87" s="85"/>
      <c r="K87" s="85"/>
      <c r="L87" s="85"/>
      <c r="M87" s="85"/>
      <c r="N87" s="86"/>
      <c r="O87" s="85"/>
      <c r="P87" s="182"/>
      <c r="Q87" s="85"/>
      <c r="R87" s="85"/>
      <c r="S87" s="85"/>
      <c r="T87" s="85"/>
      <c r="U87" s="85"/>
      <c r="V87" s="85"/>
      <c r="W87" s="85"/>
      <c r="X87" s="85"/>
      <c r="Y87" s="85"/>
      <c r="Z87" s="156"/>
      <c r="AA87" s="85"/>
      <c r="AB87" s="85"/>
      <c r="AC87" s="112"/>
      <c r="AD87" s="173"/>
      <c r="AE87" s="85"/>
      <c r="AF87" s="85"/>
      <c r="AG87" s="85"/>
      <c r="AH87" s="85"/>
      <c r="AI87" s="85"/>
      <c r="AJ87" s="85"/>
      <c r="AK87" s="95"/>
      <c r="AL87" s="85"/>
      <c r="AM87" s="85"/>
      <c r="AN87" s="85"/>
      <c r="AO87" s="85"/>
    </row>
    <row r="88" spans="1:41" x14ac:dyDescent="0.25">
      <c r="A88" s="89"/>
      <c r="B88" s="85"/>
      <c r="C88" s="85"/>
      <c r="D88" s="85"/>
      <c r="E88" s="85"/>
      <c r="F88" s="109"/>
      <c r="G88" s="109"/>
      <c r="H88" s="85"/>
      <c r="I88" s="85"/>
      <c r="J88" s="85"/>
      <c r="K88" s="85"/>
      <c r="L88" s="85"/>
      <c r="M88" s="85"/>
      <c r="N88" s="86"/>
      <c r="O88" s="85"/>
      <c r="P88" s="182"/>
      <c r="Q88" s="85"/>
      <c r="R88" s="85"/>
      <c r="S88" s="85"/>
      <c r="T88" s="85"/>
      <c r="U88" s="85"/>
      <c r="V88" s="85"/>
      <c r="W88" s="85"/>
      <c r="X88" s="85"/>
      <c r="Y88" s="85"/>
      <c r="Z88" s="156"/>
      <c r="AA88" s="85"/>
      <c r="AB88" s="85"/>
      <c r="AC88" s="112"/>
      <c r="AD88" s="173"/>
      <c r="AE88" s="85"/>
      <c r="AF88" s="85"/>
      <c r="AG88" s="85"/>
      <c r="AH88" s="85"/>
      <c r="AI88" s="85"/>
      <c r="AJ88" s="85"/>
      <c r="AK88" s="95"/>
      <c r="AL88" s="85"/>
      <c r="AM88" s="85"/>
      <c r="AN88" s="85"/>
      <c r="AO88" s="85"/>
    </row>
    <row r="89" spans="1:41" x14ac:dyDescent="0.25">
      <c r="A89" s="89"/>
      <c r="B89" s="85"/>
      <c r="C89" s="85"/>
      <c r="D89" s="85"/>
      <c r="E89" s="85"/>
      <c r="F89" s="109"/>
      <c r="G89" s="109"/>
      <c r="H89" s="85"/>
      <c r="I89" s="85"/>
      <c r="J89" s="85"/>
      <c r="K89" s="85"/>
      <c r="L89" s="85"/>
      <c r="M89" s="85"/>
      <c r="N89" s="86"/>
      <c r="O89" s="85"/>
      <c r="P89" s="182"/>
      <c r="Q89" s="85"/>
      <c r="R89" s="85"/>
      <c r="S89" s="85"/>
      <c r="T89" s="85"/>
      <c r="U89" s="85"/>
      <c r="V89" s="85"/>
      <c r="W89" s="85"/>
      <c r="X89" s="85"/>
      <c r="Y89" s="85"/>
      <c r="Z89" s="156"/>
      <c r="AA89" s="85"/>
      <c r="AB89" s="85"/>
      <c r="AC89" s="112"/>
      <c r="AD89" s="173"/>
      <c r="AE89" s="85"/>
      <c r="AF89" s="85"/>
      <c r="AG89" s="85"/>
      <c r="AH89" s="85"/>
      <c r="AI89" s="85"/>
      <c r="AJ89" s="85"/>
      <c r="AK89" s="95"/>
      <c r="AL89" s="85"/>
      <c r="AM89" s="85"/>
      <c r="AN89" s="85"/>
      <c r="AO89" s="85"/>
    </row>
    <row r="90" spans="1:41" x14ac:dyDescent="0.25">
      <c r="A90" s="89"/>
      <c r="B90" s="85"/>
      <c r="C90" s="85"/>
      <c r="D90" s="85"/>
      <c r="E90" s="85"/>
      <c r="F90" s="109"/>
      <c r="G90" s="109"/>
      <c r="H90" s="85"/>
      <c r="I90" s="85"/>
      <c r="J90" s="85"/>
      <c r="K90" s="85"/>
      <c r="L90" s="85"/>
      <c r="M90" s="85"/>
      <c r="N90" s="86"/>
      <c r="O90" s="85"/>
      <c r="P90" s="182"/>
      <c r="Q90" s="85"/>
      <c r="R90" s="85"/>
      <c r="S90" s="85"/>
      <c r="T90" s="85"/>
      <c r="U90" s="85"/>
      <c r="V90" s="85"/>
      <c r="W90" s="85"/>
      <c r="X90" s="85"/>
      <c r="Y90" s="85"/>
      <c r="Z90" s="156"/>
      <c r="AA90" s="85"/>
      <c r="AB90" s="85"/>
      <c r="AC90" s="112"/>
      <c r="AD90" s="173"/>
      <c r="AE90" s="85"/>
      <c r="AF90" s="85"/>
      <c r="AG90" s="85"/>
      <c r="AH90" s="85"/>
      <c r="AI90" s="85"/>
      <c r="AJ90" s="85"/>
      <c r="AK90" s="95"/>
      <c r="AL90" s="85"/>
      <c r="AM90" s="85"/>
      <c r="AN90" s="85"/>
      <c r="AO90" s="85"/>
    </row>
    <row r="91" spans="1:41" x14ac:dyDescent="0.25">
      <c r="A91" s="89"/>
      <c r="B91" s="85"/>
      <c r="C91" s="85"/>
      <c r="D91" s="85"/>
      <c r="E91" s="85"/>
      <c r="F91" s="109"/>
      <c r="G91" s="109"/>
      <c r="H91" s="85"/>
      <c r="I91" s="85"/>
      <c r="J91" s="85"/>
      <c r="K91" s="85"/>
      <c r="L91" s="85"/>
      <c r="M91" s="85"/>
      <c r="N91" s="86"/>
      <c r="O91" s="85"/>
      <c r="P91" s="182"/>
      <c r="Q91" s="85"/>
      <c r="R91" s="85"/>
      <c r="S91" s="85"/>
      <c r="T91" s="85"/>
      <c r="U91" s="85"/>
      <c r="V91" s="85"/>
      <c r="W91" s="85"/>
      <c r="X91" s="85"/>
      <c r="Y91" s="85"/>
      <c r="Z91" s="156"/>
      <c r="AA91" s="85"/>
      <c r="AB91" s="85"/>
      <c r="AC91" s="112"/>
      <c r="AD91" s="173"/>
      <c r="AE91" s="85"/>
      <c r="AF91" s="85"/>
      <c r="AG91" s="85"/>
      <c r="AH91" s="85"/>
      <c r="AI91" s="85"/>
      <c r="AJ91" s="85"/>
      <c r="AK91" s="95"/>
      <c r="AL91" s="85"/>
      <c r="AM91" s="85"/>
      <c r="AN91" s="85"/>
      <c r="AO91" s="85"/>
    </row>
    <row r="92" spans="1:41" x14ac:dyDescent="0.25">
      <c r="A92" s="89"/>
      <c r="B92" s="85"/>
      <c r="C92" s="85"/>
      <c r="D92" s="85"/>
      <c r="E92" s="85"/>
      <c r="F92" s="109"/>
      <c r="G92" s="109"/>
      <c r="H92" s="85"/>
      <c r="I92" s="85"/>
      <c r="J92" s="85"/>
      <c r="K92" s="85"/>
      <c r="L92" s="85"/>
      <c r="M92" s="85"/>
      <c r="N92" s="86"/>
      <c r="O92" s="85"/>
      <c r="P92" s="182"/>
      <c r="Q92" s="85"/>
      <c r="R92" s="85"/>
      <c r="S92" s="85"/>
      <c r="T92" s="85"/>
      <c r="U92" s="85"/>
      <c r="V92" s="85"/>
      <c r="W92" s="85"/>
      <c r="X92" s="85"/>
      <c r="Y92" s="85"/>
      <c r="Z92" s="156"/>
      <c r="AA92" s="85"/>
      <c r="AB92" s="85"/>
      <c r="AC92" s="112"/>
      <c r="AD92" s="173"/>
      <c r="AE92" s="85"/>
      <c r="AF92" s="85"/>
      <c r="AG92" s="85"/>
      <c r="AH92" s="85"/>
      <c r="AI92" s="85"/>
      <c r="AJ92" s="85"/>
      <c r="AK92" s="95"/>
      <c r="AL92" s="85"/>
      <c r="AM92" s="85"/>
      <c r="AN92" s="85"/>
      <c r="AO92" s="85"/>
    </row>
    <row r="93" spans="1:41" x14ac:dyDescent="0.25">
      <c r="A93" s="89"/>
      <c r="B93" s="85"/>
      <c r="C93" s="85"/>
      <c r="D93" s="85"/>
      <c r="E93" s="85"/>
      <c r="F93" s="109"/>
      <c r="G93" s="109"/>
      <c r="H93" s="85"/>
      <c r="I93" s="85"/>
      <c r="J93" s="85"/>
      <c r="K93" s="85"/>
      <c r="L93" s="85"/>
      <c r="M93" s="85"/>
      <c r="N93" s="86"/>
      <c r="O93" s="85"/>
      <c r="P93" s="182"/>
      <c r="Q93" s="85"/>
      <c r="R93" s="85"/>
      <c r="S93" s="85"/>
      <c r="T93" s="85"/>
      <c r="U93" s="85"/>
      <c r="V93" s="85"/>
      <c r="W93" s="85"/>
      <c r="X93" s="85"/>
      <c r="Y93" s="85"/>
      <c r="Z93" s="156"/>
      <c r="AA93" s="85"/>
      <c r="AB93" s="85"/>
      <c r="AC93" s="112"/>
      <c r="AD93" s="173"/>
      <c r="AE93" s="85"/>
      <c r="AF93" s="85"/>
      <c r="AG93" s="85"/>
      <c r="AH93" s="85"/>
      <c r="AI93" s="85"/>
      <c r="AJ93" s="85"/>
      <c r="AK93" s="95"/>
      <c r="AL93" s="85"/>
      <c r="AM93" s="85"/>
      <c r="AN93" s="85"/>
      <c r="AO93" s="85"/>
    </row>
    <row r="94" spans="1:41" x14ac:dyDescent="0.25">
      <c r="A94" s="89"/>
      <c r="B94" s="85"/>
      <c r="C94" s="85"/>
      <c r="D94" s="85"/>
      <c r="E94" s="85"/>
      <c r="F94" s="109"/>
      <c r="G94" s="109"/>
      <c r="H94" s="85"/>
      <c r="I94" s="85"/>
      <c r="J94" s="85"/>
      <c r="K94" s="85"/>
      <c r="L94" s="85"/>
      <c r="M94" s="85"/>
      <c r="N94" s="86"/>
      <c r="O94" s="85"/>
      <c r="P94" s="182"/>
      <c r="Q94" s="85"/>
      <c r="R94" s="85"/>
      <c r="S94" s="85"/>
      <c r="T94" s="85"/>
      <c r="U94" s="85"/>
      <c r="V94" s="85"/>
      <c r="W94" s="85"/>
      <c r="X94" s="85"/>
      <c r="Y94" s="85"/>
      <c r="Z94" s="156"/>
      <c r="AA94" s="85"/>
      <c r="AB94" s="85"/>
      <c r="AC94" s="112"/>
      <c r="AD94" s="173"/>
      <c r="AE94" s="85"/>
      <c r="AF94" s="85"/>
      <c r="AG94" s="85"/>
      <c r="AH94" s="85"/>
      <c r="AI94" s="85"/>
      <c r="AJ94" s="85"/>
      <c r="AK94" s="95"/>
      <c r="AL94" s="85"/>
      <c r="AM94" s="85"/>
      <c r="AN94" s="85"/>
      <c r="AO94" s="85"/>
    </row>
    <row r="95" spans="1:41" x14ac:dyDescent="0.25">
      <c r="A95" s="89"/>
      <c r="B95" s="85"/>
      <c r="C95" s="85"/>
      <c r="D95" s="85"/>
      <c r="E95" s="85"/>
      <c r="F95" s="109"/>
      <c r="G95" s="109"/>
      <c r="H95" s="85"/>
      <c r="I95" s="85"/>
      <c r="J95" s="85"/>
      <c r="K95" s="85"/>
      <c r="L95" s="85"/>
      <c r="M95" s="85"/>
      <c r="N95" s="86"/>
      <c r="O95" s="85"/>
      <c r="P95" s="182"/>
      <c r="Q95" s="85"/>
      <c r="R95" s="85"/>
      <c r="S95" s="85"/>
      <c r="T95" s="85"/>
      <c r="U95" s="85"/>
      <c r="V95" s="85"/>
      <c r="W95" s="85"/>
      <c r="X95" s="85"/>
      <c r="Y95" s="85"/>
      <c r="Z95" s="156"/>
      <c r="AA95" s="85"/>
      <c r="AB95" s="85"/>
      <c r="AC95" s="112"/>
      <c r="AD95" s="173"/>
      <c r="AE95" s="85"/>
      <c r="AF95" s="85"/>
      <c r="AG95" s="85"/>
      <c r="AH95" s="85"/>
      <c r="AI95" s="85"/>
      <c r="AJ95" s="85"/>
      <c r="AK95" s="95"/>
      <c r="AL95" s="85"/>
      <c r="AM95" s="85"/>
      <c r="AN95" s="85"/>
      <c r="AO95" s="85"/>
    </row>
    <row r="96" spans="1:41" x14ac:dyDescent="0.25">
      <c r="A96" s="89"/>
      <c r="B96" s="85"/>
      <c r="C96" s="85"/>
      <c r="D96" s="85"/>
      <c r="E96" s="85"/>
      <c r="F96" s="109"/>
      <c r="G96" s="109"/>
      <c r="H96" s="85"/>
      <c r="I96" s="85"/>
      <c r="J96" s="85"/>
      <c r="K96" s="85"/>
      <c r="L96" s="85"/>
      <c r="M96" s="85"/>
      <c r="N96" s="86"/>
      <c r="O96" s="85"/>
      <c r="P96" s="182"/>
      <c r="Q96" s="85"/>
      <c r="R96" s="85"/>
      <c r="S96" s="85"/>
      <c r="T96" s="85"/>
      <c r="U96" s="85"/>
      <c r="V96" s="85"/>
      <c r="W96" s="85"/>
      <c r="X96" s="85"/>
      <c r="Y96" s="85"/>
      <c r="Z96" s="156"/>
      <c r="AA96" s="85"/>
      <c r="AB96" s="85"/>
      <c r="AC96" s="112"/>
      <c r="AD96" s="173"/>
      <c r="AE96" s="85"/>
      <c r="AF96" s="85"/>
      <c r="AG96" s="85"/>
      <c r="AH96" s="85"/>
      <c r="AI96" s="85"/>
      <c r="AJ96" s="85"/>
      <c r="AK96" s="95"/>
      <c r="AL96" s="85"/>
      <c r="AM96" s="85"/>
      <c r="AN96" s="85"/>
      <c r="AO96" s="85"/>
    </row>
    <row r="97" spans="1:41" x14ac:dyDescent="0.25">
      <c r="A97" s="89"/>
      <c r="B97" s="85"/>
      <c r="C97" s="85"/>
      <c r="D97" s="85"/>
      <c r="E97" s="85"/>
      <c r="F97" s="109"/>
      <c r="G97" s="109"/>
      <c r="H97" s="85"/>
      <c r="I97" s="85"/>
      <c r="J97" s="85"/>
      <c r="K97" s="85"/>
      <c r="L97" s="85"/>
      <c r="M97" s="85"/>
      <c r="N97" s="86"/>
      <c r="O97" s="85"/>
      <c r="P97" s="182"/>
      <c r="Q97" s="85"/>
      <c r="R97" s="85"/>
      <c r="S97" s="85"/>
      <c r="T97" s="85"/>
      <c r="U97" s="85"/>
      <c r="V97" s="85"/>
      <c r="W97" s="85"/>
      <c r="X97" s="85"/>
      <c r="Y97" s="85"/>
      <c r="Z97" s="156"/>
      <c r="AA97" s="85"/>
      <c r="AB97" s="85"/>
      <c r="AC97" s="112"/>
      <c r="AD97" s="173"/>
      <c r="AE97" s="85"/>
      <c r="AF97" s="85"/>
      <c r="AG97" s="85"/>
      <c r="AH97" s="85"/>
      <c r="AI97" s="85"/>
      <c r="AJ97" s="85"/>
      <c r="AK97" s="95"/>
      <c r="AL97" s="85"/>
      <c r="AM97" s="85"/>
      <c r="AN97" s="85"/>
      <c r="AO97" s="85"/>
    </row>
    <row r="98" spans="1:41" x14ac:dyDescent="0.25">
      <c r="A98" s="89"/>
      <c r="B98" s="85"/>
      <c r="C98" s="85"/>
      <c r="D98" s="85"/>
      <c r="E98" s="85"/>
      <c r="F98" s="109"/>
      <c r="G98" s="109"/>
      <c r="H98" s="85"/>
      <c r="I98" s="85"/>
      <c r="J98" s="85"/>
      <c r="K98" s="85"/>
      <c r="L98" s="85"/>
      <c r="M98" s="85"/>
      <c r="N98" s="86"/>
      <c r="O98" s="85"/>
      <c r="P98" s="182"/>
      <c r="Q98" s="85"/>
      <c r="R98" s="85"/>
      <c r="S98" s="85"/>
      <c r="T98" s="85"/>
      <c r="U98" s="85"/>
      <c r="V98" s="85"/>
      <c r="W98" s="85"/>
      <c r="X98" s="85"/>
      <c r="Y98" s="85"/>
      <c r="Z98" s="156"/>
      <c r="AA98" s="85"/>
      <c r="AB98" s="85"/>
      <c r="AC98" s="112"/>
      <c r="AD98" s="173"/>
      <c r="AE98" s="85"/>
      <c r="AF98" s="85"/>
      <c r="AG98" s="85"/>
      <c r="AH98" s="85"/>
      <c r="AI98" s="85"/>
      <c r="AJ98" s="85"/>
      <c r="AK98" s="95"/>
      <c r="AL98" s="85"/>
      <c r="AM98" s="85"/>
      <c r="AN98" s="85"/>
      <c r="AO98" s="85"/>
    </row>
    <row r="99" spans="1:41" x14ac:dyDescent="0.25">
      <c r="A99" s="89"/>
      <c r="B99" s="85"/>
      <c r="C99" s="85"/>
      <c r="D99" s="85"/>
      <c r="E99" s="85"/>
      <c r="F99" s="109"/>
      <c r="G99" s="109"/>
      <c r="H99" s="85"/>
      <c r="I99" s="85"/>
      <c r="J99" s="85"/>
      <c r="K99" s="85"/>
      <c r="L99" s="85"/>
      <c r="M99" s="85"/>
      <c r="N99" s="86"/>
      <c r="O99" s="85"/>
      <c r="P99" s="182"/>
      <c r="Q99" s="85"/>
      <c r="R99" s="85"/>
      <c r="S99" s="85"/>
      <c r="T99" s="85"/>
      <c r="U99" s="85"/>
      <c r="V99" s="85"/>
      <c r="W99" s="85"/>
      <c r="X99" s="85"/>
      <c r="Y99" s="85"/>
      <c r="Z99" s="156"/>
      <c r="AA99" s="85"/>
      <c r="AB99" s="85"/>
      <c r="AC99" s="112"/>
      <c r="AD99" s="173"/>
      <c r="AE99" s="85"/>
      <c r="AF99" s="85"/>
      <c r="AG99" s="85"/>
      <c r="AH99" s="85"/>
      <c r="AI99" s="85"/>
      <c r="AJ99" s="85"/>
      <c r="AK99" s="95"/>
      <c r="AL99" s="85"/>
      <c r="AM99" s="85"/>
      <c r="AN99" s="85"/>
      <c r="AO99" s="85"/>
    </row>
    <row r="100" spans="1:41" x14ac:dyDescent="0.25">
      <c r="A100" s="89"/>
      <c r="B100" s="85"/>
      <c r="C100" s="85"/>
      <c r="D100" s="85"/>
      <c r="E100" s="85"/>
      <c r="F100" s="109"/>
      <c r="G100" s="109"/>
      <c r="H100" s="85"/>
      <c r="I100" s="85"/>
      <c r="J100" s="85"/>
      <c r="K100" s="85"/>
      <c r="L100" s="85"/>
      <c r="M100" s="85"/>
      <c r="N100" s="86"/>
      <c r="O100" s="85"/>
      <c r="P100" s="182"/>
      <c r="Q100" s="85"/>
      <c r="R100" s="85"/>
      <c r="S100" s="85"/>
      <c r="T100" s="85"/>
      <c r="U100" s="85"/>
      <c r="V100" s="85"/>
      <c r="W100" s="85"/>
      <c r="X100" s="85"/>
      <c r="Y100" s="85"/>
      <c r="Z100" s="156"/>
      <c r="AA100" s="85"/>
      <c r="AB100" s="85"/>
      <c r="AC100" s="112"/>
      <c r="AD100" s="173"/>
      <c r="AE100" s="85"/>
      <c r="AF100" s="85"/>
      <c r="AG100" s="85"/>
      <c r="AH100" s="85"/>
      <c r="AI100" s="85"/>
      <c r="AJ100" s="85"/>
      <c r="AK100" s="95"/>
      <c r="AL100" s="85"/>
      <c r="AM100" s="85"/>
      <c r="AN100" s="85"/>
      <c r="AO100" s="85"/>
    </row>
    <row r="101" spans="1:41" hidden="1" x14ac:dyDescent="0.25">
      <c r="A101" s="89"/>
      <c r="B101" s="85"/>
      <c r="C101" s="85"/>
      <c r="D101" s="85"/>
      <c r="E101" s="85"/>
      <c r="F101" s="109"/>
      <c r="G101" s="109"/>
      <c r="H101" s="85"/>
      <c r="I101" s="85"/>
      <c r="J101" s="85"/>
      <c r="K101" s="85"/>
      <c r="L101" s="85"/>
      <c r="M101" s="85"/>
      <c r="N101" s="86"/>
      <c r="O101" s="85"/>
      <c r="P101" s="182"/>
      <c r="Q101" s="85"/>
      <c r="R101" s="85"/>
      <c r="S101" s="85"/>
      <c r="T101" s="85"/>
      <c r="U101" s="85"/>
      <c r="V101" s="85"/>
      <c r="W101" s="85"/>
      <c r="X101" s="85"/>
      <c r="Y101" s="85"/>
      <c r="Z101" s="156"/>
      <c r="AA101" s="85"/>
      <c r="AB101" s="85"/>
      <c r="AC101" s="112"/>
      <c r="AD101" s="173"/>
      <c r="AE101" s="85"/>
      <c r="AF101" s="85"/>
      <c r="AG101" s="85"/>
      <c r="AH101" s="85"/>
      <c r="AI101" s="85"/>
      <c r="AJ101" s="85"/>
      <c r="AK101" s="95"/>
      <c r="AL101" s="85"/>
      <c r="AM101" s="85"/>
      <c r="AN101" s="85"/>
      <c r="AO101" s="85"/>
    </row>
    <row r="102" spans="1:41" x14ac:dyDescent="0.25">
      <c r="A102" s="89"/>
    </row>
    <row r="103" spans="1:41" x14ac:dyDescent="0.25">
      <c r="A103" s="89"/>
    </row>
    <row r="104" spans="1:41" x14ac:dyDescent="0.25">
      <c r="A104" s="89"/>
      <c r="B104" s="89"/>
      <c r="C104" s="89"/>
      <c r="D104" s="89"/>
      <c r="E104" s="89"/>
      <c r="F104" s="89"/>
      <c r="G104" s="89"/>
      <c r="H104" s="89"/>
      <c r="I104" s="89"/>
      <c r="J104" s="89"/>
      <c r="K104" s="89"/>
      <c r="L104" s="89"/>
      <c r="M104" s="89"/>
      <c r="N104" s="89"/>
      <c r="O104" s="89"/>
      <c r="P104" s="196"/>
      <c r="Q104" s="89"/>
      <c r="R104" s="89"/>
      <c r="S104" s="89"/>
      <c r="T104" s="89"/>
      <c r="U104" s="89"/>
      <c r="V104" s="89"/>
      <c r="W104" s="89"/>
      <c r="X104" s="89"/>
      <c r="Y104" s="89"/>
      <c r="Z104" s="89"/>
      <c r="AA104" s="89"/>
      <c r="AB104" s="89"/>
      <c r="AC104" s="89"/>
      <c r="AD104" s="89"/>
      <c r="AE104" s="89"/>
      <c r="AF104" s="89"/>
      <c r="AG104" s="89"/>
      <c r="AH104" s="89"/>
      <c r="AI104" s="89"/>
      <c r="AJ104" s="89"/>
      <c r="AK104" s="89"/>
      <c r="AL104" s="89"/>
      <c r="AM104" s="89"/>
      <c r="AN104" s="89"/>
      <c r="AO104" s="89"/>
    </row>
    <row r="105" spans="1:41" x14ac:dyDescent="0.25">
      <c r="A105" s="89"/>
      <c r="B105" s="89"/>
      <c r="C105" s="89"/>
      <c r="D105" s="89"/>
      <c r="E105" s="89"/>
      <c r="F105" s="89"/>
      <c r="G105" s="89"/>
      <c r="H105" s="89"/>
      <c r="I105" s="89"/>
      <c r="J105" s="89"/>
      <c r="K105" s="89"/>
      <c r="L105" s="89"/>
      <c r="M105" s="89"/>
      <c r="N105" s="89"/>
      <c r="O105" s="89"/>
      <c r="P105" s="196"/>
      <c r="Q105" s="89"/>
      <c r="R105" s="89"/>
      <c r="S105" s="89"/>
      <c r="T105" s="89"/>
      <c r="U105" s="89"/>
      <c r="V105" s="89"/>
      <c r="W105" s="89"/>
      <c r="X105" s="89"/>
      <c r="Y105" s="89"/>
      <c r="Z105" s="89"/>
      <c r="AA105" s="89"/>
      <c r="AB105" s="89"/>
      <c r="AC105" s="89"/>
      <c r="AD105" s="89"/>
      <c r="AE105" s="89"/>
      <c r="AF105" s="89"/>
      <c r="AG105" s="89"/>
      <c r="AH105" s="89"/>
      <c r="AI105" s="89"/>
      <c r="AJ105" s="89"/>
      <c r="AK105" s="89"/>
      <c r="AL105" s="89"/>
      <c r="AM105" s="89"/>
      <c r="AN105" s="89"/>
      <c r="AO105" s="89"/>
    </row>
    <row r="106" spans="1:41" x14ac:dyDescent="0.25">
      <c r="A106" s="89"/>
      <c r="B106" s="89"/>
      <c r="C106" s="89"/>
      <c r="D106" s="89"/>
      <c r="E106" s="89"/>
      <c r="F106" s="89"/>
      <c r="G106" s="89"/>
      <c r="H106" s="89"/>
      <c r="I106" s="89"/>
      <c r="J106" s="89"/>
      <c r="K106" s="89"/>
      <c r="L106" s="89"/>
      <c r="M106" s="89"/>
      <c r="N106" s="89"/>
      <c r="O106" s="89"/>
      <c r="P106" s="196"/>
      <c r="Q106" s="89"/>
      <c r="R106" s="89"/>
      <c r="S106" s="89"/>
      <c r="T106" s="89"/>
      <c r="U106" s="89"/>
      <c r="V106" s="89"/>
      <c r="W106" s="89"/>
      <c r="X106" s="89"/>
      <c r="Y106" s="89"/>
      <c r="Z106" s="89"/>
      <c r="AA106" s="89"/>
      <c r="AB106" s="89"/>
      <c r="AC106" s="89"/>
      <c r="AD106" s="89"/>
      <c r="AE106" s="89"/>
      <c r="AF106" s="89"/>
      <c r="AG106" s="89"/>
      <c r="AH106" s="89"/>
      <c r="AI106" s="89"/>
      <c r="AJ106" s="89"/>
      <c r="AK106" s="89"/>
      <c r="AL106" s="89"/>
      <c r="AM106" s="89"/>
      <c r="AN106" s="89"/>
      <c r="AO106" s="89"/>
    </row>
    <row r="107" spans="1:41" x14ac:dyDescent="0.25">
      <c r="A107" s="89"/>
      <c r="B107" s="89"/>
      <c r="C107" s="89"/>
      <c r="D107" s="89"/>
      <c r="E107" s="89"/>
      <c r="F107" s="89"/>
      <c r="G107" s="89"/>
      <c r="H107" s="89"/>
      <c r="I107" s="89"/>
      <c r="J107" s="89"/>
      <c r="K107" s="89"/>
      <c r="L107" s="89"/>
      <c r="M107" s="89"/>
      <c r="N107" s="89"/>
      <c r="O107" s="89"/>
      <c r="P107" s="196"/>
      <c r="Q107" s="89"/>
      <c r="R107" s="89"/>
      <c r="S107" s="89"/>
      <c r="T107" s="89"/>
      <c r="U107" s="89"/>
      <c r="V107" s="89"/>
      <c r="W107" s="89"/>
      <c r="X107" s="89"/>
      <c r="Y107" s="89"/>
      <c r="Z107" s="89"/>
      <c r="AA107" s="89"/>
      <c r="AB107" s="89"/>
      <c r="AC107" s="89"/>
      <c r="AD107" s="89"/>
      <c r="AE107" s="89"/>
      <c r="AF107" s="89"/>
      <c r="AG107" s="89"/>
      <c r="AH107" s="89"/>
      <c r="AI107" s="89"/>
      <c r="AJ107" s="89"/>
      <c r="AK107" s="89"/>
      <c r="AL107" s="89"/>
      <c r="AM107" s="89"/>
      <c r="AN107" s="89"/>
      <c r="AO107" s="89"/>
    </row>
    <row r="108" spans="1:41" x14ac:dyDescent="0.25">
      <c r="A108" s="89"/>
      <c r="B108" s="89"/>
      <c r="C108" s="89"/>
      <c r="D108" s="89"/>
      <c r="E108" s="89"/>
      <c r="F108" s="89"/>
      <c r="G108" s="89"/>
      <c r="H108" s="89"/>
      <c r="I108" s="89"/>
      <c r="J108" s="89"/>
      <c r="K108" s="89"/>
      <c r="L108" s="89"/>
      <c r="M108" s="89"/>
      <c r="N108" s="89"/>
      <c r="O108" s="89"/>
      <c r="P108" s="196"/>
      <c r="Q108" s="89"/>
      <c r="R108" s="89"/>
      <c r="S108" s="89"/>
      <c r="T108" s="89"/>
      <c r="U108" s="89"/>
      <c r="V108" s="89"/>
      <c r="W108" s="89"/>
      <c r="X108" s="89"/>
      <c r="Y108" s="89"/>
      <c r="Z108" s="89"/>
      <c r="AA108" s="89"/>
      <c r="AB108" s="89"/>
      <c r="AC108" s="89"/>
      <c r="AD108" s="89"/>
      <c r="AE108" s="89"/>
      <c r="AF108" s="89"/>
      <c r="AG108" s="89"/>
      <c r="AH108" s="89"/>
      <c r="AI108" s="89"/>
      <c r="AJ108" s="89"/>
      <c r="AK108" s="89"/>
      <c r="AL108" s="89"/>
      <c r="AM108" s="89"/>
      <c r="AN108" s="89"/>
      <c r="AO108" s="89"/>
    </row>
    <row r="109" spans="1:41" x14ac:dyDescent="0.25">
      <c r="A109" s="89"/>
      <c r="B109" s="89"/>
      <c r="C109" s="89"/>
      <c r="D109" s="89"/>
      <c r="E109" s="89"/>
      <c r="F109" s="89"/>
      <c r="G109" s="89"/>
      <c r="H109" s="89"/>
      <c r="I109" s="89"/>
      <c r="J109" s="89"/>
      <c r="K109" s="89"/>
      <c r="L109" s="89"/>
      <c r="M109" s="89"/>
      <c r="N109" s="89"/>
      <c r="O109" s="89"/>
      <c r="P109" s="196"/>
      <c r="Q109" s="89"/>
      <c r="R109" s="89"/>
      <c r="S109" s="89"/>
      <c r="T109" s="89"/>
      <c r="U109" s="89"/>
      <c r="V109" s="89"/>
      <c r="W109" s="89"/>
      <c r="X109" s="89"/>
      <c r="Y109" s="89"/>
      <c r="Z109" s="89"/>
      <c r="AA109" s="89"/>
      <c r="AB109" s="89"/>
      <c r="AC109" s="89"/>
      <c r="AD109" s="89"/>
      <c r="AE109" s="89"/>
      <c r="AF109" s="89"/>
      <c r="AG109" s="89"/>
      <c r="AH109" s="89"/>
      <c r="AI109" s="89"/>
      <c r="AJ109" s="89"/>
      <c r="AK109" s="89"/>
      <c r="AL109" s="89"/>
      <c r="AM109" s="89"/>
      <c r="AN109" s="89"/>
      <c r="AO109" s="89"/>
    </row>
    <row r="110" spans="1:41" x14ac:dyDescent="0.25">
      <c r="A110" s="89"/>
      <c r="B110" s="89"/>
      <c r="C110" s="89"/>
      <c r="D110" s="89"/>
      <c r="E110" s="89"/>
      <c r="F110" s="89"/>
      <c r="G110" s="89"/>
      <c r="H110" s="89"/>
      <c r="I110" s="89"/>
      <c r="J110" s="89"/>
      <c r="K110" s="89"/>
      <c r="L110" s="89"/>
      <c r="M110" s="89"/>
      <c r="N110" s="89"/>
      <c r="O110" s="89"/>
      <c r="P110" s="196"/>
      <c r="Q110" s="89"/>
      <c r="R110" s="89"/>
      <c r="S110" s="89"/>
      <c r="T110" s="89"/>
      <c r="U110" s="89"/>
      <c r="V110" s="89"/>
      <c r="W110" s="89"/>
      <c r="X110" s="89"/>
      <c r="Y110" s="89"/>
      <c r="Z110" s="89"/>
      <c r="AA110" s="89"/>
      <c r="AB110" s="89"/>
      <c r="AC110" s="89"/>
      <c r="AD110" s="89"/>
      <c r="AE110" s="89"/>
      <c r="AF110" s="89"/>
      <c r="AG110" s="89"/>
      <c r="AH110" s="89"/>
      <c r="AI110" s="89"/>
      <c r="AJ110" s="89"/>
      <c r="AK110" s="89"/>
      <c r="AL110" s="89"/>
      <c r="AM110" s="89"/>
      <c r="AN110" s="89"/>
      <c r="AO110" s="89"/>
    </row>
    <row r="111" spans="1:41" x14ac:dyDescent="0.25">
      <c r="A111" s="89"/>
      <c r="B111" s="89"/>
      <c r="C111" s="89"/>
      <c r="D111" s="89"/>
      <c r="E111" s="89"/>
      <c r="F111" s="89"/>
      <c r="G111" s="89"/>
      <c r="H111" s="89"/>
      <c r="I111" s="89"/>
      <c r="J111" s="89"/>
      <c r="K111" s="89"/>
      <c r="L111" s="89"/>
      <c r="M111" s="89"/>
      <c r="N111" s="89"/>
      <c r="O111" s="89"/>
      <c r="P111" s="196"/>
      <c r="Q111" s="89"/>
      <c r="R111" s="89"/>
      <c r="S111" s="89"/>
      <c r="T111" s="89"/>
      <c r="U111" s="89"/>
      <c r="V111" s="89"/>
      <c r="W111" s="89"/>
      <c r="X111" s="89"/>
      <c r="Y111" s="89"/>
      <c r="Z111" s="89"/>
      <c r="AA111" s="89"/>
      <c r="AB111" s="89"/>
      <c r="AC111" s="89"/>
      <c r="AD111" s="89"/>
      <c r="AE111" s="89"/>
      <c r="AF111" s="89"/>
      <c r="AG111" s="89"/>
      <c r="AH111" s="89"/>
      <c r="AI111" s="89"/>
      <c r="AJ111" s="89"/>
      <c r="AK111" s="89"/>
      <c r="AL111" s="89"/>
      <c r="AM111" s="89"/>
      <c r="AN111" s="89"/>
      <c r="AO111" s="89"/>
    </row>
    <row r="112" spans="1:41" x14ac:dyDescent="0.25">
      <c r="A112" s="89"/>
      <c r="B112" s="89"/>
      <c r="C112" s="89"/>
      <c r="D112" s="89"/>
      <c r="E112" s="89"/>
      <c r="F112" s="89"/>
      <c r="G112" s="89"/>
      <c r="H112" s="89"/>
      <c r="I112" s="89"/>
      <c r="J112" s="89"/>
      <c r="K112" s="89"/>
      <c r="L112" s="89"/>
      <c r="M112" s="89"/>
      <c r="N112" s="89"/>
      <c r="O112" s="89"/>
      <c r="P112" s="196"/>
      <c r="Q112" s="89"/>
      <c r="R112" s="89"/>
      <c r="S112" s="89"/>
      <c r="T112" s="89"/>
      <c r="U112" s="89"/>
      <c r="V112" s="89"/>
      <c r="W112" s="89"/>
      <c r="X112" s="89"/>
      <c r="Y112" s="89"/>
      <c r="Z112" s="89"/>
      <c r="AA112" s="89"/>
      <c r="AB112" s="89"/>
      <c r="AC112" s="89"/>
      <c r="AD112" s="89"/>
      <c r="AE112" s="89"/>
      <c r="AF112" s="89"/>
      <c r="AG112" s="89"/>
      <c r="AH112" s="89"/>
      <c r="AI112" s="89"/>
      <c r="AJ112" s="89"/>
      <c r="AK112" s="89"/>
      <c r="AL112" s="89"/>
      <c r="AM112" s="89"/>
      <c r="AN112" s="89"/>
      <c r="AO112" s="89"/>
    </row>
    <row r="113" x14ac:dyDescent="0.25"/>
    <row r="114" x14ac:dyDescent="0.25"/>
    <row r="115" x14ac:dyDescent="0.25"/>
    <row r="116" x14ac:dyDescent="0.25"/>
    <row r="117" x14ac:dyDescent="0.25"/>
    <row r="118" x14ac:dyDescent="0.25"/>
  </sheetData>
  <sheetProtection formatCells="0" insertColumns="0" insertRows="0" insertHyperlinks="0" deleteColumns="0" deleteRows="0" sort="0" autoFilter="0"/>
  <autoFilter ref="A11:AO71"/>
  <dataConsolidate/>
  <mergeCells count="326">
    <mergeCell ref="A74:G74"/>
    <mergeCell ref="AJ17:AJ18"/>
    <mergeCell ref="AK17:AK18"/>
    <mergeCell ref="J17:J18"/>
    <mergeCell ref="K17:K18"/>
    <mergeCell ref="L17:L18"/>
    <mergeCell ref="M17:M18"/>
    <mergeCell ref="N17:N18"/>
    <mergeCell ref="O17:O18"/>
    <mergeCell ref="P17:P18"/>
    <mergeCell ref="Q17:Q18"/>
    <mergeCell ref="AE17:AE18"/>
    <mergeCell ref="D17:D18"/>
    <mergeCell ref="E17:E18"/>
    <mergeCell ref="F17:F18"/>
    <mergeCell ref="G17:G18"/>
    <mergeCell ref="H17:H18"/>
    <mergeCell ref="N51:N52"/>
    <mergeCell ref="O51:O52"/>
    <mergeCell ref="P51:P52"/>
    <mergeCell ref="Q51:Q52"/>
    <mergeCell ref="R51:R52"/>
    <mergeCell ref="K51:K52"/>
    <mergeCell ref="L51:L52"/>
    <mergeCell ref="A73:G73"/>
    <mergeCell ref="AC51:AC52"/>
    <mergeCell ref="AF51:AF52"/>
    <mergeCell ref="X51:X52"/>
    <mergeCell ref="Y51:Y52"/>
    <mergeCell ref="Z51:Z52"/>
    <mergeCell ref="AA51:AA52"/>
    <mergeCell ref="AB51:AB52"/>
    <mergeCell ref="S51:S52"/>
    <mergeCell ref="T51:T52"/>
    <mergeCell ref="U51:U52"/>
    <mergeCell ref="V51:V52"/>
    <mergeCell ref="W51:W52"/>
    <mergeCell ref="D51:D52"/>
    <mergeCell ref="E51:E52"/>
    <mergeCell ref="F51:F52"/>
    <mergeCell ref="G51:G52"/>
    <mergeCell ref="H51:H52"/>
    <mergeCell ref="I51:I52"/>
    <mergeCell ref="J51:J52"/>
    <mergeCell ref="X55:X56"/>
    <mergeCell ref="M57:M60"/>
    <mergeCell ref="N57:N60"/>
    <mergeCell ref="D57:D60"/>
    <mergeCell ref="O35:O36"/>
    <mergeCell ref="Q35:Q36"/>
    <mergeCell ref="R29:R30"/>
    <mergeCell ref="M51:M52"/>
    <mergeCell ref="L29:L30"/>
    <mergeCell ref="M29:M30"/>
    <mergeCell ref="L43:L46"/>
    <mergeCell ref="K43:K46"/>
    <mergeCell ref="M43:M46"/>
    <mergeCell ref="N43:N46"/>
    <mergeCell ref="O43:O46"/>
    <mergeCell ref="P43:P46"/>
    <mergeCell ref="D29:D30"/>
    <mergeCell ref="E29:E30"/>
    <mergeCell ref="F29:F30"/>
    <mergeCell ref="G29:G30"/>
    <mergeCell ref="H29:H30"/>
    <mergeCell ref="I29:I30"/>
    <mergeCell ref="I35:I36"/>
    <mergeCell ref="N29:N30"/>
    <mergeCell ref="J35:J36"/>
    <mergeCell ref="K35:K36"/>
    <mergeCell ref="L35:L36"/>
    <mergeCell ref="M35:M36"/>
    <mergeCell ref="N35:N36"/>
    <mergeCell ref="D43:D46"/>
    <mergeCell ref="E43:E46"/>
    <mergeCell ref="F43:F46"/>
    <mergeCell ref="G43:G46"/>
    <mergeCell ref="H43:H46"/>
    <mergeCell ref="D35:D36"/>
    <mergeCell ref="E35:E36"/>
    <mergeCell ref="F35:F36"/>
    <mergeCell ref="G35:G36"/>
    <mergeCell ref="H35:H36"/>
    <mergeCell ref="AF35:AF36"/>
    <mergeCell ref="S29:S30"/>
    <mergeCell ref="T29:T30"/>
    <mergeCell ref="U29:U30"/>
    <mergeCell ref="V29:V30"/>
    <mergeCell ref="W29:W30"/>
    <mergeCell ref="AF17:AF18"/>
    <mergeCell ref="AH17:AH18"/>
    <mergeCell ref="AI17:AI18"/>
    <mergeCell ref="W35:W36"/>
    <mergeCell ref="AC35:AC36"/>
    <mergeCell ref="X35:X36"/>
    <mergeCell ref="Y35:Y36"/>
    <mergeCell ref="Z35:Z36"/>
    <mergeCell ref="AA35:AA36"/>
    <mergeCell ref="S35:S36"/>
    <mergeCell ref="AA17:AA18"/>
    <mergeCell ref="AB17:AB18"/>
    <mergeCell ref="AC17:AC18"/>
    <mergeCell ref="AD17:AD18"/>
    <mergeCell ref="AB35:AB36"/>
    <mergeCell ref="X29:X30"/>
    <mergeCell ref="Z29:Z30"/>
    <mergeCell ref="T35:T36"/>
    <mergeCell ref="AN9:AN10"/>
    <mergeCell ref="AO9:AO10"/>
    <mergeCell ref="B1:L4"/>
    <mergeCell ref="M2:Q2"/>
    <mergeCell ref="M1:Q1"/>
    <mergeCell ref="R1:U1"/>
    <mergeCell ref="R2:U2"/>
    <mergeCell ref="M3:Q3"/>
    <mergeCell ref="M4:Q4"/>
    <mergeCell ref="R3:U3"/>
    <mergeCell ref="R4:U4"/>
    <mergeCell ref="AL7:AO8"/>
    <mergeCell ref="U9:U10"/>
    <mergeCell ref="AK7:AK10"/>
    <mergeCell ref="AG7:AG10"/>
    <mergeCell ref="AH7:AH10"/>
    <mergeCell ref="AI7:AI10"/>
    <mergeCell ref="AJ7:AJ10"/>
    <mergeCell ref="AM9:AM10"/>
    <mergeCell ref="U8:AD8"/>
    <mergeCell ref="AA9:AD9"/>
    <mergeCell ref="AE7:AE10"/>
    <mergeCell ref="AF7:AF10"/>
    <mergeCell ref="AL9:AL10"/>
    <mergeCell ref="A7:A10"/>
    <mergeCell ref="R7:AC7"/>
    <mergeCell ref="R9:T9"/>
    <mergeCell ref="R8:T8"/>
    <mergeCell ref="B7:B10"/>
    <mergeCell ref="C7:C10"/>
    <mergeCell ref="Q7:Q10"/>
    <mergeCell ref="D7:G9"/>
    <mergeCell ref="H7:M9"/>
    <mergeCell ref="N7:P9"/>
    <mergeCell ref="V9:Z9"/>
    <mergeCell ref="I17:I18"/>
    <mergeCell ref="AL17:AL18"/>
    <mergeCell ref="AM17:AM18"/>
    <mergeCell ref="AN17:AN18"/>
    <mergeCell ref="AO17:AO18"/>
    <mergeCell ref="D25:D26"/>
    <mergeCell ref="E25:E26"/>
    <mergeCell ref="F25:F26"/>
    <mergeCell ref="G25:G26"/>
    <mergeCell ref="H25:H26"/>
    <mergeCell ref="I25:I26"/>
    <mergeCell ref="J25:J26"/>
    <mergeCell ref="K25:K26"/>
    <mergeCell ref="L25:L26"/>
    <mergeCell ref="M25:M26"/>
    <mergeCell ref="N25:N26"/>
    <mergeCell ref="O25:O26"/>
    <mergeCell ref="P25:P26"/>
    <mergeCell ref="Q25:Q26"/>
    <mergeCell ref="R25:R26"/>
    <mergeCell ref="S25:S26"/>
    <mergeCell ref="T25:T26"/>
    <mergeCell ref="U25:U26"/>
    <mergeCell ref="V25:V26"/>
    <mergeCell ref="R17:R18"/>
    <mergeCell ref="W25:W26"/>
    <mergeCell ref="X25:X26"/>
    <mergeCell ref="Y25:Y26"/>
    <mergeCell ref="Z25:Z26"/>
    <mergeCell ref="AA25:AA26"/>
    <mergeCell ref="AB25:AB26"/>
    <mergeCell ref="AC25:AC26"/>
    <mergeCell ref="AD25:AD26"/>
    <mergeCell ref="S17:S18"/>
    <mergeCell ref="T17:T18"/>
    <mergeCell ref="U17:U18"/>
    <mergeCell ref="V17:V18"/>
    <mergeCell ref="W17:W18"/>
    <mergeCell ref="X17:X18"/>
    <mergeCell ref="Y17:Y18"/>
    <mergeCell ref="Z17:Z18"/>
    <mergeCell ref="I43:I46"/>
    <mergeCell ref="Q43:Q46"/>
    <mergeCell ref="R43:R46"/>
    <mergeCell ref="S43:S46"/>
    <mergeCell ref="T43:T46"/>
    <mergeCell ref="U43:U46"/>
    <mergeCell ref="V43:V46"/>
    <mergeCell ref="W43:W46"/>
    <mergeCell ref="X43:X46"/>
    <mergeCell ref="Z43:Z46"/>
    <mergeCell ref="Y29:Y30"/>
    <mergeCell ref="J43:J46"/>
    <mergeCell ref="O29:O30"/>
    <mergeCell ref="J29:J30"/>
    <mergeCell ref="K29:K30"/>
    <mergeCell ref="AA43:AA46"/>
    <mergeCell ref="V57:V60"/>
    <mergeCell ref="O57:O60"/>
    <mergeCell ref="P57:P60"/>
    <mergeCell ref="Q57:Q60"/>
    <mergeCell ref="R57:R60"/>
    <mergeCell ref="S57:S60"/>
    <mergeCell ref="T57:T60"/>
    <mergeCell ref="U57:U60"/>
    <mergeCell ref="X57:X60"/>
    <mergeCell ref="Y57:Y60"/>
    <mergeCell ref="Z57:Z60"/>
    <mergeCell ref="U35:U36"/>
    <mergeCell ref="V35:V36"/>
    <mergeCell ref="P35:P36"/>
    <mergeCell ref="P29:P30"/>
    <mergeCell ref="Q29:Q30"/>
    <mergeCell ref="R35:R36"/>
    <mergeCell ref="AB43:AB46"/>
    <mergeCell ref="AC43:AC46"/>
    <mergeCell ref="D55:D56"/>
    <mergeCell ref="E55:E56"/>
    <mergeCell ref="F55:F56"/>
    <mergeCell ref="G55:G56"/>
    <mergeCell ref="H55:H56"/>
    <mergeCell ref="I55:I56"/>
    <mergeCell ref="J55:J56"/>
    <mergeCell ref="K55:K56"/>
    <mergeCell ref="L55:L56"/>
    <mergeCell ref="M55:M56"/>
    <mergeCell ref="N55:N56"/>
    <mergeCell ref="O55:O56"/>
    <mergeCell ref="P55:P56"/>
    <mergeCell ref="Q55:Q56"/>
    <mergeCell ref="R55:R56"/>
    <mergeCell ref="S55:S56"/>
    <mergeCell ref="T55:T56"/>
    <mergeCell ref="U55:U56"/>
    <mergeCell ref="V55:V56"/>
    <mergeCell ref="W55:W56"/>
    <mergeCell ref="Y55:Y56"/>
    <mergeCell ref="Y43:Y46"/>
    <mergeCell ref="E57:E60"/>
    <mergeCell ref="F57:F60"/>
    <mergeCell ref="G57:G60"/>
    <mergeCell ref="I57:I60"/>
    <mergeCell ref="H57:H60"/>
    <mergeCell ref="J57:J60"/>
    <mergeCell ref="K57:K60"/>
    <mergeCell ref="L57:L60"/>
    <mergeCell ref="W57:W60"/>
    <mergeCell ref="AL57:AL60"/>
    <mergeCell ref="AM57:AM60"/>
    <mergeCell ref="AN57:AN60"/>
    <mergeCell ref="AO57:AO60"/>
    <mergeCell ref="Z55:Z56"/>
    <mergeCell ref="AA55:AA56"/>
    <mergeCell ref="AB55:AB56"/>
    <mergeCell ref="AC55:AC56"/>
    <mergeCell ref="AD55:AD56"/>
    <mergeCell ref="D61:D62"/>
    <mergeCell ref="E61:E62"/>
    <mergeCell ref="F61:F62"/>
    <mergeCell ref="G61:G62"/>
    <mergeCell ref="H61:H62"/>
    <mergeCell ref="I61:I62"/>
    <mergeCell ref="J61:J62"/>
    <mergeCell ref="K61:K62"/>
    <mergeCell ref="L61:L62"/>
    <mergeCell ref="M61:M62"/>
    <mergeCell ref="N61:N62"/>
    <mergeCell ref="O61:O62"/>
    <mergeCell ref="P61:P62"/>
    <mergeCell ref="Q61:Q62"/>
    <mergeCell ref="R61:R62"/>
    <mergeCell ref="S61:S62"/>
    <mergeCell ref="T61:T62"/>
    <mergeCell ref="U61:U62"/>
    <mergeCell ref="V61:V62"/>
    <mergeCell ref="W61:W62"/>
    <mergeCell ref="X61:X62"/>
    <mergeCell ref="Y61:Y62"/>
    <mergeCell ref="Z61:Z62"/>
    <mergeCell ref="AA61:AA62"/>
    <mergeCell ref="AB61:AB62"/>
    <mergeCell ref="AC61:AC62"/>
    <mergeCell ref="AD61:AD62"/>
    <mergeCell ref="D63:D65"/>
    <mergeCell ref="E63:E65"/>
    <mergeCell ref="F63:F65"/>
    <mergeCell ref="G63:G65"/>
    <mergeCell ref="H63:H65"/>
    <mergeCell ref="I63:I65"/>
    <mergeCell ref="J63:J65"/>
    <mergeCell ref="K63:K65"/>
    <mergeCell ref="L63:L65"/>
    <mergeCell ref="M63:M65"/>
    <mergeCell ref="N63:N65"/>
    <mergeCell ref="O63:O65"/>
    <mergeCell ref="P63:P65"/>
    <mergeCell ref="Q63:Q65"/>
    <mergeCell ref="R63:R65"/>
    <mergeCell ref="S63:S65"/>
    <mergeCell ref="T63:T65"/>
    <mergeCell ref="U63:U65"/>
    <mergeCell ref="V63:V65"/>
    <mergeCell ref="W63:W65"/>
    <mergeCell ref="X63:X65"/>
    <mergeCell ref="Y63:Y65"/>
    <mergeCell ref="Z63:Z65"/>
    <mergeCell ref="AA63:AA65"/>
    <mergeCell ref="AB63:AB65"/>
    <mergeCell ref="AC63:AC65"/>
    <mergeCell ref="AD63:AD65"/>
    <mergeCell ref="O66:O67"/>
    <mergeCell ref="P66:P67"/>
    <mergeCell ref="Q66:Q67"/>
    <mergeCell ref="I66:I67"/>
    <mergeCell ref="K66:K67"/>
    <mergeCell ref="D66:D67"/>
    <mergeCell ref="E66:E67"/>
    <mergeCell ref="F66:F67"/>
    <mergeCell ref="G66:G67"/>
    <mergeCell ref="H66:H67"/>
    <mergeCell ref="J66:J67"/>
    <mergeCell ref="L66:L67"/>
    <mergeCell ref="M66:M67"/>
    <mergeCell ref="N66:N67"/>
  </mergeCells>
  <conditionalFormatting sqref="AA69 AA50:AB50 AA37:AA39">
    <cfRule type="cellIs" dxfId="335" priority="1118" operator="equal">
      <formula>"100 Extrema"</formula>
    </cfRule>
    <cfRule type="cellIs" dxfId="334" priority="1119" operator="equal">
      <formula>"80 Extrema"</formula>
    </cfRule>
    <cfRule type="cellIs" dxfId="333" priority="1120" operator="equal">
      <formula>"60 Extrema"</formula>
    </cfRule>
    <cfRule type="cellIs" dxfId="332" priority="1121" operator="equal">
      <formula>"50 Alta"</formula>
    </cfRule>
    <cfRule type="cellIs" dxfId="331" priority="1122" operator="equal">
      <formula>"40 Alta"</formula>
    </cfRule>
    <cfRule type="cellIs" dxfId="330" priority="1123" operator="equal">
      <formula>"30 Alta"</formula>
    </cfRule>
    <cfRule type="cellIs" dxfId="329" priority="1124" operator="equal">
      <formula>"25 Moderada"</formula>
    </cfRule>
    <cfRule type="cellIs" dxfId="328" priority="1125" operator="equal">
      <formula>"20 Moderada"</formula>
    </cfRule>
    <cfRule type="cellIs" dxfId="327" priority="1126" operator="equal">
      <formula>"15 Moderada"</formula>
    </cfRule>
    <cfRule type="cellIs" dxfId="326" priority="1127" operator="equal">
      <formula>"10 Baja"</formula>
    </cfRule>
    <cfRule type="cellIs" dxfId="325" priority="1128" operator="equal">
      <formula>"5 Baja"</formula>
    </cfRule>
  </conditionalFormatting>
  <conditionalFormatting sqref="AA70">
    <cfRule type="cellIs" dxfId="324" priority="1008" operator="equal">
      <formula>"100 Extrema"</formula>
    </cfRule>
    <cfRule type="cellIs" dxfId="323" priority="1009" operator="equal">
      <formula>"80 Extrema"</formula>
    </cfRule>
    <cfRule type="cellIs" dxfId="322" priority="1010" operator="equal">
      <formula>"60 Extrema"</formula>
    </cfRule>
    <cfRule type="cellIs" dxfId="321" priority="1011" operator="equal">
      <formula>"50 Alta"</formula>
    </cfRule>
    <cfRule type="cellIs" dxfId="320" priority="1012" operator="equal">
      <formula>"40 Alta"</formula>
    </cfRule>
    <cfRule type="cellIs" dxfId="319" priority="1013" operator="equal">
      <formula>"30 Alta"</formula>
    </cfRule>
    <cfRule type="cellIs" dxfId="318" priority="1014" operator="equal">
      <formula>"25 Moderada"</formula>
    </cfRule>
    <cfRule type="cellIs" dxfId="317" priority="1015" operator="equal">
      <formula>"20 Moderada"</formula>
    </cfRule>
    <cfRule type="cellIs" dxfId="316" priority="1016" operator="equal">
      <formula>"15 Moderada"</formula>
    </cfRule>
    <cfRule type="cellIs" dxfId="315" priority="1017" operator="equal">
      <formula>"10 Baja"</formula>
    </cfRule>
    <cfRule type="cellIs" dxfId="314" priority="1018" operator="equal">
      <formula>"5 Baja"</formula>
    </cfRule>
  </conditionalFormatting>
  <conditionalFormatting sqref="AA29">
    <cfRule type="cellIs" dxfId="313" priority="843" operator="equal">
      <formula>"100 Extrema"</formula>
    </cfRule>
    <cfRule type="cellIs" dxfId="312" priority="844" operator="equal">
      <formula>"80 Extrema"</formula>
    </cfRule>
    <cfRule type="cellIs" dxfId="311" priority="845" operator="equal">
      <formula>"60 Extrema"</formula>
    </cfRule>
    <cfRule type="cellIs" dxfId="310" priority="846" operator="equal">
      <formula>"50 Alta"</formula>
    </cfRule>
    <cfRule type="cellIs" dxfId="309" priority="847" operator="equal">
      <formula>"40 Alta"</formula>
    </cfRule>
    <cfRule type="cellIs" dxfId="308" priority="848" operator="equal">
      <formula>"30 Alta"</formula>
    </cfRule>
    <cfRule type="cellIs" dxfId="307" priority="849" operator="equal">
      <formula>"25 Moderada"</formula>
    </cfRule>
    <cfRule type="cellIs" dxfId="306" priority="850" operator="equal">
      <formula>"20 Moderada"</formula>
    </cfRule>
    <cfRule type="cellIs" dxfId="305" priority="851" operator="equal">
      <formula>"15 Moderada"</formula>
    </cfRule>
    <cfRule type="cellIs" dxfId="304" priority="852" operator="equal">
      <formula>"10 Baja"</formula>
    </cfRule>
    <cfRule type="cellIs" dxfId="303" priority="853" operator="equal">
      <formula>"5 Baja"</formula>
    </cfRule>
  </conditionalFormatting>
  <conditionalFormatting sqref="AA31">
    <cfRule type="cellIs" dxfId="302" priority="733" operator="equal">
      <formula>"100 Extrema"</formula>
    </cfRule>
    <cfRule type="cellIs" dxfId="301" priority="734" operator="equal">
      <formula>"80 Extrema"</formula>
    </cfRule>
    <cfRule type="cellIs" dxfId="300" priority="735" operator="equal">
      <formula>"60 Extrema"</formula>
    </cfRule>
    <cfRule type="cellIs" dxfId="299" priority="736" operator="equal">
      <formula>"50 Alta"</formula>
    </cfRule>
    <cfRule type="cellIs" dxfId="298" priority="737" operator="equal">
      <formula>"40 Alta"</formula>
    </cfRule>
    <cfRule type="cellIs" dxfId="297" priority="738" operator="equal">
      <formula>"30 Alta"</formula>
    </cfRule>
    <cfRule type="cellIs" dxfId="296" priority="739" operator="equal">
      <formula>"25 Moderada"</formula>
    </cfRule>
    <cfRule type="cellIs" dxfId="295" priority="740" operator="equal">
      <formula>"20 Moderada"</formula>
    </cfRule>
    <cfRule type="cellIs" dxfId="294" priority="741" operator="equal">
      <formula>"15 Moderada"</formula>
    </cfRule>
    <cfRule type="cellIs" dxfId="293" priority="742" operator="equal">
      <formula>"10 Baja"</formula>
    </cfRule>
    <cfRule type="cellIs" dxfId="292" priority="743" operator="equal">
      <formula>"5 Baja"</formula>
    </cfRule>
  </conditionalFormatting>
  <conditionalFormatting sqref="AA57:AA60">
    <cfRule type="cellIs" dxfId="291" priority="678" operator="equal">
      <formula>"100 Extrema"</formula>
    </cfRule>
    <cfRule type="cellIs" dxfId="290" priority="679" operator="equal">
      <formula>"80 Extrema"</formula>
    </cfRule>
    <cfRule type="cellIs" dxfId="289" priority="680" operator="equal">
      <formula>"60 Extrema"</formula>
    </cfRule>
    <cfRule type="cellIs" dxfId="288" priority="681" operator="equal">
      <formula>"50 Alta"</formula>
    </cfRule>
    <cfRule type="cellIs" dxfId="287" priority="682" operator="equal">
      <formula>"40 Alta"</formula>
    </cfRule>
    <cfRule type="cellIs" dxfId="286" priority="683" operator="equal">
      <formula>"30 Alta"</formula>
    </cfRule>
    <cfRule type="cellIs" dxfId="285" priority="684" operator="equal">
      <formula>"25 Moderada"</formula>
    </cfRule>
    <cfRule type="cellIs" dxfId="284" priority="685" operator="equal">
      <formula>"20 Moderada"</formula>
    </cfRule>
    <cfRule type="cellIs" dxfId="283" priority="686" operator="equal">
      <formula>"15 Moderada"</formula>
    </cfRule>
    <cfRule type="cellIs" dxfId="282" priority="687" operator="equal">
      <formula>"10 Baja"</formula>
    </cfRule>
    <cfRule type="cellIs" dxfId="281" priority="688" operator="equal">
      <formula>"5 Baja"</formula>
    </cfRule>
  </conditionalFormatting>
  <conditionalFormatting sqref="AB51 AB53">
    <cfRule type="cellIs" dxfId="280" priority="491" operator="equal">
      <formula>"100 Extrema"</formula>
    </cfRule>
    <cfRule type="cellIs" dxfId="279" priority="492" operator="equal">
      <formula>"80 Extrema"</formula>
    </cfRule>
    <cfRule type="cellIs" dxfId="278" priority="493" operator="equal">
      <formula>"60 Extrema"</formula>
    </cfRule>
    <cfRule type="cellIs" dxfId="277" priority="494" operator="equal">
      <formula>"50 Alta"</formula>
    </cfRule>
    <cfRule type="cellIs" dxfId="276" priority="495" operator="equal">
      <formula>"40 Alta"</formula>
    </cfRule>
    <cfRule type="cellIs" dxfId="275" priority="496" operator="equal">
      <formula>"30 Alta"</formula>
    </cfRule>
    <cfRule type="cellIs" dxfId="274" priority="497" operator="equal">
      <formula>"25 Moderada"</formula>
    </cfRule>
    <cfRule type="cellIs" dxfId="273" priority="498" operator="equal">
      <formula>"20 Moderada"</formula>
    </cfRule>
    <cfRule type="cellIs" dxfId="272" priority="499" operator="equal">
      <formula>"15 Moderada"</formula>
    </cfRule>
    <cfRule type="cellIs" dxfId="271" priority="500" operator="equal">
      <formula>"10 Baja"</formula>
    </cfRule>
    <cfRule type="cellIs" dxfId="270" priority="501" operator="equal">
      <formula>"5 Baja"</formula>
    </cfRule>
  </conditionalFormatting>
  <conditionalFormatting sqref="AA51 AA53">
    <cfRule type="cellIs" dxfId="269" priority="480" operator="equal">
      <formula>"100 Extrema"</formula>
    </cfRule>
    <cfRule type="cellIs" dxfId="268" priority="481" operator="equal">
      <formula>"80 Extrema"</formula>
    </cfRule>
    <cfRule type="cellIs" dxfId="267" priority="482" operator="equal">
      <formula>"60 Extrema"</formula>
    </cfRule>
    <cfRule type="cellIs" dxfId="266" priority="483" operator="equal">
      <formula>"50 Alta"</formula>
    </cfRule>
    <cfRule type="cellIs" dxfId="265" priority="484" operator="equal">
      <formula>"40 Alta"</formula>
    </cfRule>
    <cfRule type="cellIs" dxfId="264" priority="485" operator="equal">
      <formula>"30 Alta"</formula>
    </cfRule>
    <cfRule type="cellIs" dxfId="263" priority="486" operator="equal">
      <formula>"25 Moderada"</formula>
    </cfRule>
    <cfRule type="cellIs" dxfId="262" priority="487" operator="equal">
      <formula>"20 Moderada"</formula>
    </cfRule>
    <cfRule type="cellIs" dxfId="261" priority="488" operator="equal">
      <formula>"15 Moderada"</formula>
    </cfRule>
    <cfRule type="cellIs" dxfId="260" priority="489" operator="equal">
      <formula>"10 Baja"</formula>
    </cfRule>
    <cfRule type="cellIs" dxfId="259" priority="490" operator="equal">
      <formula>"5 Baja"</formula>
    </cfRule>
  </conditionalFormatting>
  <conditionalFormatting sqref="AB71">
    <cfRule type="cellIs" dxfId="258" priority="348" operator="equal">
      <formula>"100 Extrema"</formula>
    </cfRule>
    <cfRule type="cellIs" dxfId="257" priority="349" operator="equal">
      <formula>"80 Extrema"</formula>
    </cfRule>
    <cfRule type="cellIs" dxfId="256" priority="350" operator="equal">
      <formula>"60 Extrema"</formula>
    </cfRule>
    <cfRule type="cellIs" dxfId="255" priority="351" operator="equal">
      <formula>"50 Alta"</formula>
    </cfRule>
    <cfRule type="cellIs" dxfId="254" priority="352" operator="equal">
      <formula>"40 Alta"</formula>
    </cfRule>
    <cfRule type="cellIs" dxfId="253" priority="353" operator="equal">
      <formula>"30 Alta"</formula>
    </cfRule>
    <cfRule type="cellIs" dxfId="252" priority="354" operator="equal">
      <formula>"25 Moderada"</formula>
    </cfRule>
    <cfRule type="cellIs" dxfId="251" priority="355" operator="equal">
      <formula>"20 Moderada"</formula>
    </cfRule>
    <cfRule type="cellIs" dxfId="250" priority="356" operator="equal">
      <formula>"15 Moderada"</formula>
    </cfRule>
    <cfRule type="cellIs" dxfId="249" priority="357" operator="equal">
      <formula>"10 Baja"</formula>
    </cfRule>
    <cfRule type="cellIs" dxfId="248" priority="358" operator="equal">
      <formula>"5 Baja"</formula>
    </cfRule>
  </conditionalFormatting>
  <conditionalFormatting sqref="AA71">
    <cfRule type="cellIs" dxfId="247" priority="337" operator="equal">
      <formula>"100 Extrema"</formula>
    </cfRule>
    <cfRule type="cellIs" dxfId="246" priority="338" operator="equal">
      <formula>"80 Extrema"</formula>
    </cfRule>
    <cfRule type="cellIs" dxfId="245" priority="339" operator="equal">
      <formula>"60 Extrema"</formula>
    </cfRule>
    <cfRule type="cellIs" dxfId="244" priority="340" operator="equal">
      <formula>"50 Alta"</formula>
    </cfRule>
    <cfRule type="cellIs" dxfId="243" priority="341" operator="equal">
      <formula>"40 Alta"</formula>
    </cfRule>
    <cfRule type="cellIs" dxfId="242" priority="342" operator="equal">
      <formula>"30 Alta"</formula>
    </cfRule>
    <cfRule type="cellIs" dxfId="241" priority="343" operator="equal">
      <formula>"25 Moderada"</formula>
    </cfRule>
    <cfRule type="cellIs" dxfId="240" priority="344" operator="equal">
      <formula>"20 Moderada"</formula>
    </cfRule>
    <cfRule type="cellIs" dxfId="239" priority="345" operator="equal">
      <formula>"15 Moderada"</formula>
    </cfRule>
    <cfRule type="cellIs" dxfId="238" priority="346" operator="equal">
      <formula>"10 Baja"</formula>
    </cfRule>
    <cfRule type="cellIs" dxfId="237" priority="347" operator="equal">
      <formula>"5 Baja"</formula>
    </cfRule>
  </conditionalFormatting>
  <conditionalFormatting sqref="P29 P12:P17 P23 P31:P35 P53 P49:P51 P66 P20:P21 P43 P37:P41 P27 P68:P71">
    <cfRule type="cellIs" dxfId="236" priority="278" operator="equal">
      <formula>"BAJA"</formula>
    </cfRule>
    <cfRule type="cellIs" dxfId="235" priority="279" operator="equal">
      <formula>"EXTREMA"</formula>
    </cfRule>
    <cfRule type="cellIs" dxfId="234" priority="280" operator="equal">
      <formula>"MODERADA"</formula>
    </cfRule>
    <cfRule type="cellIs" dxfId="233" priority="281" operator="equal">
      <formula>"ALTA"</formula>
    </cfRule>
  </conditionalFormatting>
  <conditionalFormatting sqref="Z12:Z13 Z57 Z29 Z15:Z17 Z20 Z23 Z25 Z31:Z35 Z53 Z49:Z51 Z68:Z71 Z37:Z41 Z27">
    <cfRule type="cellIs" dxfId="232" priority="277" operator="equal">
      <formula>"100 Extrema"</formula>
    </cfRule>
    <cfRule type="cellIs" dxfId="231" priority="293" operator="equal">
      <formula>"80 Extrema"</formula>
    </cfRule>
    <cfRule type="cellIs" dxfId="230" priority="294" operator="equal">
      <formula>"60 Extrema"</formula>
    </cfRule>
    <cfRule type="cellIs" dxfId="229" priority="295" operator="equal">
      <formula>"50 Alta"</formula>
    </cfRule>
    <cfRule type="cellIs" dxfId="228" priority="296" operator="equal">
      <formula>"40 Alta"</formula>
    </cfRule>
    <cfRule type="cellIs" dxfId="227" priority="297" operator="equal">
      <formula>"30 Alta"</formula>
    </cfRule>
    <cfRule type="cellIs" dxfId="226" priority="298" operator="equal">
      <formula>"25 Moderada"</formula>
    </cfRule>
    <cfRule type="cellIs" dxfId="225" priority="299" operator="equal">
      <formula>"20 Moderada"</formula>
    </cfRule>
    <cfRule type="cellIs" dxfId="224" priority="300" operator="equal">
      <formula>"15 Moderada"</formula>
    </cfRule>
    <cfRule type="cellIs" dxfId="223" priority="301" operator="equal">
      <formula>"10 Baja"</formula>
    </cfRule>
    <cfRule type="cellIs" dxfId="222" priority="302" operator="equal">
      <formula>"5 Baja"</formula>
    </cfRule>
  </conditionalFormatting>
  <conditionalFormatting sqref="P28">
    <cfRule type="cellIs" dxfId="221" priority="248" operator="equal">
      <formula>"BAJA"</formula>
    </cfRule>
    <cfRule type="cellIs" dxfId="220" priority="249" operator="equal">
      <formula>"EXTREMA"</formula>
    </cfRule>
    <cfRule type="cellIs" dxfId="219" priority="250" operator="equal">
      <formula>"MODERADA"</formula>
    </cfRule>
    <cfRule type="cellIs" dxfId="218" priority="251" operator="equal">
      <formula>"ALTA"</formula>
    </cfRule>
  </conditionalFormatting>
  <conditionalFormatting sqref="Z28">
    <cfRule type="cellIs" dxfId="217" priority="247" operator="equal">
      <formula>"100 Extrema"</formula>
    </cfRule>
    <cfRule type="cellIs" dxfId="216" priority="252" operator="equal">
      <formula>"80 Extrema"</formula>
    </cfRule>
    <cfRule type="cellIs" dxfId="215" priority="253" operator="equal">
      <formula>"60 Extrema"</formula>
    </cfRule>
    <cfRule type="cellIs" dxfId="214" priority="254" operator="equal">
      <formula>"50 Alta"</formula>
    </cfRule>
    <cfRule type="cellIs" dxfId="213" priority="255" operator="equal">
      <formula>"40 Alta"</formula>
    </cfRule>
    <cfRule type="cellIs" dxfId="212" priority="256" operator="equal">
      <formula>"30 Alta"</formula>
    </cfRule>
    <cfRule type="cellIs" dxfId="211" priority="257" operator="equal">
      <formula>"25 Moderada"</formula>
    </cfRule>
    <cfRule type="cellIs" dxfId="210" priority="258" operator="equal">
      <formula>"20 Moderada"</formula>
    </cfRule>
    <cfRule type="cellIs" dxfId="209" priority="259" operator="equal">
      <formula>"15 Moderada"</formula>
    </cfRule>
    <cfRule type="cellIs" dxfId="208" priority="260" operator="equal">
      <formula>"10 Baja"</formula>
    </cfRule>
    <cfRule type="cellIs" dxfId="207" priority="261" operator="equal">
      <formula>"5 Baja"</formula>
    </cfRule>
  </conditionalFormatting>
  <conditionalFormatting sqref="P61 P63">
    <cfRule type="cellIs" dxfId="206" priority="222" operator="equal">
      <formula>"BAJA"</formula>
    </cfRule>
    <cfRule type="cellIs" dxfId="205" priority="223" operator="equal">
      <formula>"EXTREMA"</formula>
    </cfRule>
    <cfRule type="cellIs" dxfId="204" priority="224" operator="equal">
      <formula>"MODERADA"</formula>
    </cfRule>
    <cfRule type="cellIs" dxfId="203" priority="225" operator="equal">
      <formula>"ALTA"</formula>
    </cfRule>
  </conditionalFormatting>
  <conditionalFormatting sqref="AB54">
    <cfRule type="cellIs" dxfId="202" priority="210" operator="equal">
      <formula>"100 Extrema"</formula>
    </cfRule>
    <cfRule type="cellIs" dxfId="201" priority="211" operator="equal">
      <formula>"80 Extrema"</formula>
    </cfRule>
    <cfRule type="cellIs" dxfId="200" priority="212" operator="equal">
      <formula>"60 Extrema"</formula>
    </cfRule>
    <cfRule type="cellIs" dxfId="199" priority="213" operator="equal">
      <formula>"50 Alta"</formula>
    </cfRule>
    <cfRule type="cellIs" dxfId="198" priority="214" operator="equal">
      <formula>"40 Alta"</formula>
    </cfRule>
    <cfRule type="cellIs" dxfId="197" priority="215" operator="equal">
      <formula>"30 Alta"</formula>
    </cfRule>
    <cfRule type="cellIs" dxfId="196" priority="216" operator="equal">
      <formula>"25 Moderada"</formula>
    </cfRule>
    <cfRule type="cellIs" dxfId="195" priority="217" operator="equal">
      <formula>"20 Moderada"</formula>
    </cfRule>
    <cfRule type="cellIs" dxfId="194" priority="218" operator="equal">
      <formula>"15 Moderada"</formula>
    </cfRule>
    <cfRule type="cellIs" dxfId="193" priority="219" operator="equal">
      <formula>"10 Baja"</formula>
    </cfRule>
    <cfRule type="cellIs" dxfId="192" priority="220" operator="equal">
      <formula>"5 Baja"</formula>
    </cfRule>
  </conditionalFormatting>
  <conditionalFormatting sqref="AA54">
    <cfRule type="cellIs" dxfId="191" priority="199" operator="equal">
      <formula>"100 Extrema"</formula>
    </cfRule>
    <cfRule type="cellIs" dxfId="190" priority="200" operator="equal">
      <formula>"80 Extrema"</formula>
    </cfRule>
    <cfRule type="cellIs" dxfId="189" priority="201" operator="equal">
      <formula>"60 Extrema"</formula>
    </cfRule>
    <cfRule type="cellIs" dxfId="188" priority="202" operator="equal">
      <formula>"50 Alta"</formula>
    </cfRule>
    <cfRule type="cellIs" dxfId="187" priority="203" operator="equal">
      <formula>"40 Alta"</formula>
    </cfRule>
    <cfRule type="cellIs" dxfId="186" priority="204" operator="equal">
      <formula>"30 Alta"</formula>
    </cfRule>
    <cfRule type="cellIs" dxfId="185" priority="205" operator="equal">
      <formula>"25 Moderada"</formula>
    </cfRule>
    <cfRule type="cellIs" dxfId="184" priority="206" operator="equal">
      <formula>"20 Moderada"</formula>
    </cfRule>
    <cfRule type="cellIs" dxfId="183" priority="207" operator="equal">
      <formula>"15 Moderada"</formula>
    </cfRule>
    <cfRule type="cellIs" dxfId="182" priority="208" operator="equal">
      <formula>"10 Baja"</formula>
    </cfRule>
    <cfRule type="cellIs" dxfId="181" priority="209" operator="equal">
      <formula>"5 Baja"</formula>
    </cfRule>
  </conditionalFormatting>
  <conditionalFormatting sqref="P54:P55">
    <cfRule type="cellIs" dxfId="180" priority="185" operator="equal">
      <formula>"BAJA"</formula>
    </cfRule>
    <cfRule type="cellIs" dxfId="179" priority="186" operator="equal">
      <formula>"EXTREMA"</formula>
    </cfRule>
    <cfRule type="cellIs" dxfId="178" priority="187" operator="equal">
      <formula>"MODERADA"</formula>
    </cfRule>
    <cfRule type="cellIs" dxfId="177" priority="188" operator="equal">
      <formula>"ALTA"</formula>
    </cfRule>
  </conditionalFormatting>
  <conditionalFormatting sqref="Z54">
    <cfRule type="cellIs" dxfId="176" priority="184" operator="equal">
      <formula>"100 Extrema"</formula>
    </cfRule>
    <cfRule type="cellIs" dxfId="175" priority="189" operator="equal">
      <formula>"80 Extrema"</formula>
    </cfRule>
    <cfRule type="cellIs" dxfId="174" priority="190" operator="equal">
      <formula>"60 Extrema"</formula>
    </cfRule>
    <cfRule type="cellIs" dxfId="173" priority="191" operator="equal">
      <formula>"50 Alta"</formula>
    </cfRule>
    <cfRule type="cellIs" dxfId="172" priority="192" operator="equal">
      <formula>"40 Alta"</formula>
    </cfRule>
    <cfRule type="cellIs" dxfId="171" priority="193" operator="equal">
      <formula>"30 Alta"</formula>
    </cfRule>
    <cfRule type="cellIs" dxfId="170" priority="194" operator="equal">
      <formula>"25 Moderada"</formula>
    </cfRule>
    <cfRule type="cellIs" dxfId="169" priority="195" operator="equal">
      <formula>"20 Moderada"</formula>
    </cfRule>
    <cfRule type="cellIs" dxfId="168" priority="196" operator="equal">
      <formula>"15 Moderada"</formula>
    </cfRule>
    <cfRule type="cellIs" dxfId="167" priority="197" operator="equal">
      <formula>"10 Baja"</formula>
    </cfRule>
    <cfRule type="cellIs" dxfId="166" priority="198" operator="equal">
      <formula>"5 Baja"</formula>
    </cfRule>
  </conditionalFormatting>
  <conditionalFormatting sqref="Z14">
    <cfRule type="cellIs" dxfId="165" priority="173" operator="equal">
      <formula>"100 Extrema"</formula>
    </cfRule>
    <cfRule type="cellIs" dxfId="164" priority="174" operator="equal">
      <formula>"80 Extrema"</formula>
    </cfRule>
    <cfRule type="cellIs" dxfId="163" priority="175" operator="equal">
      <formula>"60 Extrema"</formula>
    </cfRule>
    <cfRule type="cellIs" dxfId="162" priority="176" operator="equal">
      <formula>"50 Alta"</formula>
    </cfRule>
    <cfRule type="cellIs" dxfId="161" priority="177" operator="equal">
      <formula>"40 Alta"</formula>
    </cfRule>
    <cfRule type="cellIs" dxfId="160" priority="178" operator="equal">
      <formula>"30 Alta"</formula>
    </cfRule>
    <cfRule type="cellIs" dxfId="159" priority="179" operator="equal">
      <formula>"25 Moderada"</formula>
    </cfRule>
    <cfRule type="cellIs" dxfId="158" priority="180" operator="equal">
      <formula>"20 Moderada"</formula>
    </cfRule>
    <cfRule type="cellIs" dxfId="157" priority="181" operator="equal">
      <formula>"15 Moderada"</formula>
    </cfRule>
    <cfRule type="cellIs" dxfId="156" priority="182" operator="equal">
      <formula>"10 Baja"</formula>
    </cfRule>
    <cfRule type="cellIs" dxfId="155" priority="183" operator="equal">
      <formula>"5 Baja"</formula>
    </cfRule>
  </conditionalFormatting>
  <conditionalFormatting sqref="AA19">
    <cfRule type="cellIs" dxfId="154" priority="152" operator="equal">
      <formula>"100 Extrema"</formula>
    </cfRule>
    <cfRule type="cellIs" dxfId="153" priority="153" operator="equal">
      <formula>"80 Extrema"</formula>
    </cfRule>
    <cfRule type="cellIs" dxfId="152" priority="154" operator="equal">
      <formula>"60 Extrema"</formula>
    </cfRule>
    <cfRule type="cellIs" dxfId="151" priority="155" operator="equal">
      <formula>"50 Alta"</formula>
    </cfRule>
    <cfRule type="cellIs" dxfId="150" priority="156" operator="equal">
      <formula>"40 Alta"</formula>
    </cfRule>
    <cfRule type="cellIs" dxfId="149" priority="157" operator="equal">
      <formula>"30 Alta"</formula>
    </cfRule>
    <cfRule type="cellIs" dxfId="148" priority="158" operator="equal">
      <formula>"25 Moderada"</formula>
    </cfRule>
    <cfRule type="cellIs" dxfId="147" priority="159" operator="equal">
      <formula>"20 Moderada"</formula>
    </cfRule>
    <cfRule type="cellIs" dxfId="146" priority="160" operator="equal">
      <formula>"15 Moderada"</formula>
    </cfRule>
    <cfRule type="cellIs" dxfId="145" priority="161" operator="equal">
      <formula>"10 Baja"</formula>
    </cfRule>
    <cfRule type="cellIs" dxfId="144" priority="162" operator="equal">
      <formula>"5 Baja"</formula>
    </cfRule>
  </conditionalFormatting>
  <conditionalFormatting sqref="P19">
    <cfRule type="cellIs" dxfId="143" priority="148" operator="equal">
      <formula>"BAJA"</formula>
    </cfRule>
    <cfRule type="cellIs" dxfId="142" priority="149" operator="equal">
      <formula>"EXTREMA"</formula>
    </cfRule>
    <cfRule type="cellIs" dxfId="141" priority="150" operator="equal">
      <formula>"MODERADA"</formula>
    </cfRule>
    <cfRule type="cellIs" dxfId="140" priority="151" operator="equal">
      <formula>"ALTA"</formula>
    </cfRule>
  </conditionalFormatting>
  <conditionalFormatting sqref="Z19">
    <cfRule type="cellIs" dxfId="139" priority="147" operator="equal">
      <formula>"100 Extrema"</formula>
    </cfRule>
    <cfRule type="cellIs" dxfId="138" priority="163" operator="equal">
      <formula>"80 Extrema"</formula>
    </cfRule>
    <cfRule type="cellIs" dxfId="137" priority="164" operator="equal">
      <formula>"60 Extrema"</formula>
    </cfRule>
    <cfRule type="cellIs" dxfId="136" priority="165" operator="equal">
      <formula>"50 Alta"</formula>
    </cfRule>
    <cfRule type="cellIs" dxfId="135" priority="166" operator="equal">
      <formula>"40 Alta"</formula>
    </cfRule>
    <cfRule type="cellIs" dxfId="134" priority="167" operator="equal">
      <formula>"30 Alta"</formula>
    </cfRule>
    <cfRule type="cellIs" dxfId="133" priority="168" operator="equal">
      <formula>"25 Moderada"</formula>
    </cfRule>
    <cfRule type="cellIs" dxfId="132" priority="169" operator="equal">
      <formula>"20 Moderada"</formula>
    </cfRule>
    <cfRule type="cellIs" dxfId="131" priority="170" operator="equal">
      <formula>"15 Moderada"</formula>
    </cfRule>
    <cfRule type="cellIs" dxfId="130" priority="171" operator="equal">
      <formula>"10 Baja"</formula>
    </cfRule>
    <cfRule type="cellIs" dxfId="129" priority="172" operator="equal">
      <formula>"5 Baja"</formula>
    </cfRule>
  </conditionalFormatting>
  <conditionalFormatting sqref="P47">
    <cfRule type="cellIs" dxfId="128" priority="118" operator="equal">
      <formula>"BAJA"</formula>
    </cfRule>
    <cfRule type="cellIs" dxfId="127" priority="119" operator="equal">
      <formula>"EXTREMA"</formula>
    </cfRule>
    <cfRule type="cellIs" dxfId="126" priority="120" operator="equal">
      <formula>"MODERADA"</formula>
    </cfRule>
    <cfRule type="cellIs" dxfId="125" priority="121" operator="equal">
      <formula>"ALTA"</formula>
    </cfRule>
  </conditionalFormatting>
  <conditionalFormatting sqref="Z47">
    <cfRule type="cellIs" dxfId="124" priority="117" operator="equal">
      <formula>"100 Extrema"</formula>
    </cfRule>
    <cfRule type="cellIs" dxfId="123" priority="122" operator="equal">
      <formula>"80 Extrema"</formula>
    </cfRule>
    <cfRule type="cellIs" dxfId="122" priority="123" operator="equal">
      <formula>"60 Extrema"</formula>
    </cfRule>
    <cfRule type="cellIs" dxfId="121" priority="124" operator="equal">
      <formula>"50 Alta"</formula>
    </cfRule>
    <cfRule type="cellIs" dxfId="120" priority="125" operator="equal">
      <formula>"40 Alta"</formula>
    </cfRule>
    <cfRule type="cellIs" dxfId="119" priority="126" operator="equal">
      <formula>"30 Alta"</formula>
    </cfRule>
    <cfRule type="cellIs" dxfId="118" priority="127" operator="equal">
      <formula>"25 Moderada"</formula>
    </cfRule>
    <cfRule type="cellIs" dxfId="117" priority="128" operator="equal">
      <formula>"20 Moderada"</formula>
    </cfRule>
    <cfRule type="cellIs" dxfId="116" priority="129" operator="equal">
      <formula>"15 Moderada"</formula>
    </cfRule>
    <cfRule type="cellIs" dxfId="115" priority="130" operator="equal">
      <formula>"10 Baja"</formula>
    </cfRule>
    <cfRule type="cellIs" dxfId="114" priority="131" operator="equal">
      <formula>"5 Baja"</formula>
    </cfRule>
  </conditionalFormatting>
  <conditionalFormatting sqref="P22">
    <cfRule type="cellIs" dxfId="113" priority="103" operator="equal">
      <formula>"BAJA"</formula>
    </cfRule>
    <cfRule type="cellIs" dxfId="112" priority="104" operator="equal">
      <formula>"EXTREMA"</formula>
    </cfRule>
    <cfRule type="cellIs" dxfId="111" priority="105" operator="equal">
      <formula>"MODERADA"</formula>
    </cfRule>
    <cfRule type="cellIs" dxfId="110" priority="106" operator="equal">
      <formula>"ALTA"</formula>
    </cfRule>
  </conditionalFormatting>
  <conditionalFormatting sqref="Z22">
    <cfRule type="cellIs" dxfId="109" priority="102" operator="equal">
      <formula>"100 Extrema"</formula>
    </cfRule>
    <cfRule type="cellIs" dxfId="108" priority="107" operator="equal">
      <formula>"80 Extrema"</formula>
    </cfRule>
    <cfRule type="cellIs" dxfId="107" priority="108" operator="equal">
      <formula>"60 Extrema"</formula>
    </cfRule>
    <cfRule type="cellIs" dxfId="106" priority="109" operator="equal">
      <formula>"50 Alta"</formula>
    </cfRule>
    <cfRule type="cellIs" dxfId="105" priority="110" operator="equal">
      <formula>"40 Alta"</formula>
    </cfRule>
    <cfRule type="cellIs" dxfId="104" priority="111" operator="equal">
      <formula>"30 Alta"</formula>
    </cfRule>
    <cfRule type="cellIs" dxfId="103" priority="112" operator="equal">
      <formula>"25 Moderada"</formula>
    </cfRule>
    <cfRule type="cellIs" dxfId="102" priority="113" operator="equal">
      <formula>"20 Moderada"</formula>
    </cfRule>
    <cfRule type="cellIs" dxfId="101" priority="114" operator="equal">
      <formula>"15 Moderada"</formula>
    </cfRule>
    <cfRule type="cellIs" dxfId="100" priority="115" operator="equal">
      <formula>"10 Baja"</formula>
    </cfRule>
    <cfRule type="cellIs" dxfId="99" priority="116" operator="equal">
      <formula>"5 Baja"</formula>
    </cfRule>
  </conditionalFormatting>
  <conditionalFormatting sqref="P24">
    <cfRule type="cellIs" dxfId="98" priority="88" operator="equal">
      <formula>"BAJA"</formula>
    </cfRule>
    <cfRule type="cellIs" dxfId="97" priority="89" operator="equal">
      <formula>"EXTREMA"</formula>
    </cfRule>
    <cfRule type="cellIs" dxfId="96" priority="90" operator="equal">
      <formula>"MODERADA"</formula>
    </cfRule>
    <cfRule type="cellIs" dxfId="95" priority="91" operator="equal">
      <formula>"ALTA"</formula>
    </cfRule>
  </conditionalFormatting>
  <conditionalFormatting sqref="Z24">
    <cfRule type="cellIs" dxfId="94" priority="87" operator="equal">
      <formula>"100 Extrema"</formula>
    </cfRule>
    <cfRule type="cellIs" dxfId="93" priority="92" operator="equal">
      <formula>"80 Extrema"</formula>
    </cfRule>
    <cfRule type="cellIs" dxfId="92" priority="93" operator="equal">
      <formula>"60 Extrema"</formula>
    </cfRule>
    <cfRule type="cellIs" dxfId="91" priority="94" operator="equal">
      <formula>"50 Alta"</formula>
    </cfRule>
    <cfRule type="cellIs" dxfId="90" priority="95" operator="equal">
      <formula>"40 Alta"</formula>
    </cfRule>
    <cfRule type="cellIs" dxfId="89" priority="96" operator="equal">
      <formula>"30 Alta"</formula>
    </cfRule>
    <cfRule type="cellIs" dxfId="88" priority="97" operator="equal">
      <formula>"25 Moderada"</formula>
    </cfRule>
    <cfRule type="cellIs" dxfId="87" priority="98" operator="equal">
      <formula>"20 Moderada"</formula>
    </cfRule>
    <cfRule type="cellIs" dxfId="86" priority="99" operator="equal">
      <formula>"15 Moderada"</formula>
    </cfRule>
    <cfRule type="cellIs" dxfId="85" priority="100" operator="equal">
      <formula>"10 Baja"</formula>
    </cfRule>
    <cfRule type="cellIs" dxfId="84" priority="101" operator="equal">
      <formula>"5 Baja"</formula>
    </cfRule>
  </conditionalFormatting>
  <conditionalFormatting sqref="AA30">
    <cfRule type="cellIs" dxfId="83" priority="76" operator="equal">
      <formula>"100 Extrema"</formula>
    </cfRule>
    <cfRule type="cellIs" dxfId="82" priority="77" operator="equal">
      <formula>"80 Extrema"</formula>
    </cfRule>
    <cfRule type="cellIs" dxfId="81" priority="78" operator="equal">
      <formula>"60 Extrema"</formula>
    </cfRule>
    <cfRule type="cellIs" dxfId="80" priority="79" operator="equal">
      <formula>"50 Alta"</formula>
    </cfRule>
    <cfRule type="cellIs" dxfId="79" priority="80" operator="equal">
      <formula>"40 Alta"</formula>
    </cfRule>
    <cfRule type="cellIs" dxfId="78" priority="81" operator="equal">
      <formula>"30 Alta"</formula>
    </cfRule>
    <cfRule type="cellIs" dxfId="77" priority="82" operator="equal">
      <formula>"25 Moderada"</formula>
    </cfRule>
    <cfRule type="cellIs" dxfId="76" priority="83" operator="equal">
      <formula>"20 Moderada"</formula>
    </cfRule>
    <cfRule type="cellIs" dxfId="75" priority="84" operator="equal">
      <formula>"15 Moderada"</formula>
    </cfRule>
    <cfRule type="cellIs" dxfId="74" priority="85" operator="equal">
      <formula>"10 Baja"</formula>
    </cfRule>
    <cfRule type="cellIs" dxfId="73" priority="86" operator="equal">
      <formula>"5 Baja"</formula>
    </cfRule>
  </conditionalFormatting>
  <conditionalFormatting sqref="P42">
    <cfRule type="cellIs" dxfId="72" priority="47" operator="equal">
      <formula>"BAJA"</formula>
    </cfRule>
    <cfRule type="cellIs" dxfId="71" priority="48" operator="equal">
      <formula>"EXTREMA"</formula>
    </cfRule>
    <cfRule type="cellIs" dxfId="70" priority="49" operator="equal">
      <formula>"MODERADA"</formula>
    </cfRule>
    <cfRule type="cellIs" dxfId="69" priority="50" operator="equal">
      <formula>"ALTA"</formula>
    </cfRule>
  </conditionalFormatting>
  <conditionalFormatting sqref="Z42">
    <cfRule type="cellIs" dxfId="68" priority="46" operator="equal">
      <formula>"100 Extrema"</formula>
    </cfRule>
    <cfRule type="cellIs" dxfId="67" priority="51" operator="equal">
      <formula>"80 Extrema"</formula>
    </cfRule>
    <cfRule type="cellIs" dxfId="66" priority="52" operator="equal">
      <formula>"60 Extrema"</formula>
    </cfRule>
    <cfRule type="cellIs" dxfId="65" priority="53" operator="equal">
      <formula>"50 Alta"</formula>
    </cfRule>
    <cfRule type="cellIs" dxfId="64" priority="54" operator="equal">
      <formula>"40 Alta"</formula>
    </cfRule>
    <cfRule type="cellIs" dxfId="63" priority="55" operator="equal">
      <formula>"30 Alta"</formula>
    </cfRule>
    <cfRule type="cellIs" dxfId="62" priority="56" operator="equal">
      <formula>"25 Moderada"</formula>
    </cfRule>
    <cfRule type="cellIs" dxfId="61" priority="57" operator="equal">
      <formula>"20 Moderada"</formula>
    </cfRule>
    <cfRule type="cellIs" dxfId="60" priority="58" operator="equal">
      <formula>"15 Moderada"</formula>
    </cfRule>
    <cfRule type="cellIs" dxfId="59" priority="59" operator="equal">
      <formula>"10 Baja"</formula>
    </cfRule>
    <cfRule type="cellIs" dxfId="58" priority="60" operator="equal">
      <formula>"5 Baja"</formula>
    </cfRule>
  </conditionalFormatting>
  <conditionalFormatting sqref="P48">
    <cfRule type="cellIs" dxfId="57" priority="32" operator="equal">
      <formula>"BAJA"</formula>
    </cfRule>
    <cfRule type="cellIs" dxfId="56" priority="33" operator="equal">
      <formula>"EXTREMA"</formula>
    </cfRule>
    <cfRule type="cellIs" dxfId="55" priority="34" operator="equal">
      <formula>"MODERADA"</formula>
    </cfRule>
    <cfRule type="cellIs" dxfId="54" priority="35" operator="equal">
      <formula>"ALTA"</formula>
    </cfRule>
  </conditionalFormatting>
  <conditionalFormatting sqref="Z48">
    <cfRule type="cellIs" dxfId="53" priority="31" operator="equal">
      <formula>"100 Extrema"</formula>
    </cfRule>
    <cfRule type="cellIs" dxfId="52" priority="36" operator="equal">
      <formula>"80 Extrema"</formula>
    </cfRule>
    <cfRule type="cellIs" dxfId="51" priority="37" operator="equal">
      <formula>"60 Extrema"</formula>
    </cfRule>
    <cfRule type="cellIs" dxfId="50" priority="38" operator="equal">
      <formula>"50 Alta"</formula>
    </cfRule>
    <cfRule type="cellIs" dxfId="49" priority="39" operator="equal">
      <formula>"40 Alta"</formula>
    </cfRule>
    <cfRule type="cellIs" dxfId="48" priority="40" operator="equal">
      <formula>"30 Alta"</formula>
    </cfRule>
    <cfRule type="cellIs" dxfId="47" priority="41" operator="equal">
      <formula>"25 Moderada"</formula>
    </cfRule>
    <cfRule type="cellIs" dxfId="46" priority="42" operator="equal">
      <formula>"20 Moderada"</formula>
    </cfRule>
    <cfRule type="cellIs" dxfId="45" priority="43" operator="equal">
      <formula>"15 Moderada"</formula>
    </cfRule>
    <cfRule type="cellIs" dxfId="44" priority="44" operator="equal">
      <formula>"10 Baja"</formula>
    </cfRule>
    <cfRule type="cellIs" dxfId="43" priority="45" operator="equal">
      <formula>"5 Baja"</formula>
    </cfRule>
  </conditionalFormatting>
  <conditionalFormatting sqref="Z21">
    <cfRule type="cellIs" dxfId="42" priority="20" operator="equal">
      <formula>"100 Extrema"</formula>
    </cfRule>
    <cfRule type="cellIs" dxfId="41" priority="21" operator="equal">
      <formula>"80 Extrema"</formula>
    </cfRule>
    <cfRule type="cellIs" dxfId="40" priority="22" operator="equal">
      <formula>"60 Extrema"</formula>
    </cfRule>
    <cfRule type="cellIs" dxfId="39" priority="23" operator="equal">
      <formula>"50 Alta"</formula>
    </cfRule>
    <cfRule type="cellIs" dxfId="38" priority="24" operator="equal">
      <formula>"40 Alta"</formula>
    </cfRule>
    <cfRule type="cellIs" dxfId="37" priority="25" operator="equal">
      <formula>"30 Alta"</formula>
    </cfRule>
    <cfRule type="cellIs" dxfId="36" priority="26" operator="equal">
      <formula>"25 Moderada"</formula>
    </cfRule>
    <cfRule type="cellIs" dxfId="35" priority="27" operator="equal">
      <formula>"20 Moderada"</formula>
    </cfRule>
    <cfRule type="cellIs" dxfId="34" priority="28" operator="equal">
      <formula>"15 Moderada"</formula>
    </cfRule>
    <cfRule type="cellIs" dxfId="33" priority="29" operator="equal">
      <formula>"10 Baja"</formula>
    </cfRule>
    <cfRule type="cellIs" dxfId="32" priority="30" operator="equal">
      <formula>"5 Baja"</formula>
    </cfRule>
  </conditionalFormatting>
  <conditionalFormatting sqref="AA21">
    <cfRule type="cellIs" dxfId="31" priority="9" operator="equal">
      <formula>"100 Extrema"</formula>
    </cfRule>
    <cfRule type="cellIs" dxfId="30" priority="10" operator="equal">
      <formula>"80 Extrema"</formula>
    </cfRule>
    <cfRule type="cellIs" dxfId="29" priority="11" operator="equal">
      <formula>"60 Extrema"</formula>
    </cfRule>
    <cfRule type="cellIs" dxfId="28" priority="12" operator="equal">
      <formula>"50 Alta"</formula>
    </cfRule>
    <cfRule type="cellIs" dxfId="27" priority="13" operator="equal">
      <formula>"40 Alta"</formula>
    </cfRule>
    <cfRule type="cellIs" dxfId="26" priority="14" operator="equal">
      <formula>"30 Alta"</formula>
    </cfRule>
    <cfRule type="cellIs" dxfId="25" priority="15" operator="equal">
      <formula>"25 Moderada"</formula>
    </cfRule>
    <cfRule type="cellIs" dxfId="24" priority="16" operator="equal">
      <formula>"20 Moderada"</formula>
    </cfRule>
    <cfRule type="cellIs" dxfId="23" priority="17" operator="equal">
      <formula>"15 Moderada"</formula>
    </cfRule>
    <cfRule type="cellIs" dxfId="22" priority="18" operator="equal">
      <formula>"10 Baja"</formula>
    </cfRule>
    <cfRule type="cellIs" dxfId="21" priority="19" operator="equal">
      <formula>"5 Baja"</formula>
    </cfRule>
  </conditionalFormatting>
  <conditionalFormatting sqref="P25">
    <cfRule type="cellIs" dxfId="20" priority="1" operator="equal">
      <formula>"BAJA"</formula>
    </cfRule>
    <cfRule type="cellIs" dxfId="19" priority="2" operator="equal">
      <formula>"EXTREMA"</formula>
    </cfRule>
    <cfRule type="cellIs" dxfId="18" priority="3" operator="equal">
      <formula>"MODERADA"</formula>
    </cfRule>
    <cfRule type="cellIs" dxfId="17" priority="4" operator="equal">
      <formula>"ALTA"</formula>
    </cfRule>
  </conditionalFormatting>
  <dataValidations xWindow="428" yWindow="431" count="9">
    <dataValidation type="list" allowBlank="1" showInputMessage="1" showErrorMessage="1" sqref="X31:X35 J31:J35 R31:R35 H31:H35 N31:O35 X47:X51 H12:H17 J12:J17 N12:O17 Y66:AD67 R53:R55 X66:X71 Y55:AD55 X53:X55 S55:W55 R47:R51 R27:R29 J27:J29 H27:H29 N47:O51 R37:R42 X37:X42 X27:X29 H47:H51 J47:J51 N53:O55 R12:R17 X12:X17 H19:H25 J19:J25 N27:O29 N19:O25 R19:R25 X19:X25 H37:H43 J37:J43 N37:O43 H53:H55 J53:J55 H57 J57:R57 X57 H61 J61 H68:H71 N61:O61 R66:R71 R61:AD61 H63 J63 J68:J71 N63:O63 S66:W67 R63:AD63 H66 J66 N68:N71 N66 O66 O68:O71">
      <formula1>PROBABILIDAD</formula1>
    </dataValidation>
    <dataValidation type="custom" allowBlank="1" showInputMessage="1" showErrorMessage="1" sqref="K31:K35 K12:K17 K47:K51 K53:K55 K27:K29 K19:K25 K37:K43 K61 K63 K66 K68:K71">
      <formula1>K12</formula1>
    </dataValidation>
    <dataValidation type="whole" operator="lessThanOrEqual" allowBlank="1" showInputMessage="1" showErrorMessage="1" errorTitle="Puntaje No corresponde" error="El puntaje de las herramientas de control no debe ser mayor a 60._x000a__x000a_Puede verificar la tabla &quot;VALORACION DEL RIESGO&quot; asociada al título de éste campo y ver los valores máximos de acuerdo al parámetro." sqref="L31:L35 L12:L17 L47:L51 L53:L55 L27:L29 L19:L25 L37:L43 L61 L63 L66 L68:L71">
      <formula1>60</formula1>
    </dataValidation>
    <dataValidation type="list" allowBlank="1" showInputMessage="1" showErrorMessage="1" sqref="Y31:Y35 S31:S35 S47:S51 S68:S71 Y53:Y54 Y68:Y71 S53:S54 S57 Y27:Y29 Y47:Y51 S27:S29 S37:S42 Y37:Y42 S12:S17 Y12:Y17 S19:S25 Y19:Y25 Y57">
      <formula1>ImpCorrup</formula1>
    </dataValidation>
    <dataValidation type="list" allowBlank="1" showInputMessage="1" showErrorMessage="1" sqref="V31:V35 V68:V71 V53:V54 V27:V29 V47:V51 V37:V42 V12:V17 V19:V25 V57">
      <formula1>NaturalezaControl</formula1>
    </dataValidation>
    <dataValidation type="whole" allowBlank="1" showInputMessage="1" showErrorMessage="1" sqref="W31:W35 W68:W71 W53:W54 W27:W29 W47:W51 W37:W42 W12:W17 W19:W25 W57">
      <formula1>0</formula1>
      <formula2>100</formula2>
    </dataValidation>
    <dataValidation errorStyle="information" allowBlank="1" showInputMessage="1" showErrorMessage="1" errorTitle="Clase de Riesgo" error="Seleccionar del Listado la Clase de riesgo, la descirpción de cada uno se puede visualizar como comentario en el título de ésta columna" promptTitle="Clase de Riesgo" prompt="Incluir la(s) clase(s) de riesgo que pueden corresponder de acuerdo al siguiente listado:_x000a__x000a_Riesgo Estratégico_x000a_Riesgos de Imagen_x000a_Riesgos Operativos_x000a_Riesgos Financieros_x000a_Riesgos de Cumplimiento_x000a_Riesgos de Tecnología" sqref="E31:E35 E12:E17 E47:E51 E27:E29 E19:E25 E37:E43 E53:E55 E57 E61 E63 E66 E68:E71"/>
    <dataValidation allowBlank="1" showInputMessage="1" showErrorMessage="1" promptTitle="Tipo de Impacto" prompt="Incluir el (los) Tipo (s) de Impacto que puede(n) corresponder de acuerdo al siguiente listado:_x000a__x000a_- Confidencialidad en la información_x000a_- Credibilidad o Imagen_x000a_- Legal_x000a_- Operativo" sqref="I31:I35 I12:I17 I47:I51 I27:I29 I19:I25 I37:I43 I53:I55 I57 I61 I63 I66 I68:I71"/>
    <dataValidation type="whole" operator="lessThanOrEqual" allowBlank="1" showInputMessage="1" showErrorMessage="1" errorTitle="Puntaje No corresponde" error="El puntaje de las herramientas de control no debe ser mayor a 40._x000a__x000a_Puede verificar la tabla &quot;VALORACION DEL RIESGO&quot; asociada al título de éste campo y ver los valores máximos de acuerdo al parámetro." sqref="M31:M35 M12:M17 M47:M51 M53:M55 M27:M29 M19:M25 M37:M43 M61 M63 M66 M68:M71">
      <formula1>40</formula1>
    </dataValidation>
  </dataValidations>
  <hyperlinks>
    <hyperlink ref="H10" location="Información!A2" display="Probabilidad"/>
    <hyperlink ref="I10" location="Información!A18" display="Información!A18"/>
    <hyperlink ref="J10" location="Información!A10" display="Impacto"/>
    <hyperlink ref="R10" location="Información!A2" display="Probabilidad"/>
    <hyperlink ref="S10" location="Información!A50" display="Impacto"/>
    <hyperlink ref="Y10" location="Información!D82" display="Impacto"/>
    <hyperlink ref="W10" location="Información!D82" display="Calificación Controles"/>
    <hyperlink ref="L7:M10" location="Información!A41" display="Valoración de riesgos"/>
    <hyperlink ref="L10" location="Información!A44" display="Puntaje Herramientas control"/>
    <hyperlink ref="M10" location="Información!A47" display="Puntaje seguimiento al control"/>
  </hyperlinks>
  <pageMargins left="0.31496062992125984" right="7.874015748031496E-2" top="0.31496062992125984" bottom="0.47244094488188981" header="0.19685039370078741" footer="0.31496062992125984"/>
  <pageSetup paperSize="5" scale="40" fitToHeight="10" orientation="landscape" r:id="rId1"/>
  <headerFooter>
    <oddFooter>&amp;C&amp;8Página &amp;P de &amp;N</oddFooter>
  </headerFooter>
  <rowBreaks count="1" manualBreakCount="1">
    <brk id="50" max="16383" man="1"/>
  </rowBreaks>
  <cellWatches>
    <cellWatch r="J12"/>
    <cellWatch r="O12"/>
  </cellWatche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Q72"/>
  <sheetViews>
    <sheetView showGridLines="0" topLeftCell="A44" workbookViewId="0">
      <selection activeCell="J54" sqref="J54"/>
    </sheetView>
  </sheetViews>
  <sheetFormatPr baseColWidth="10" defaultColWidth="0" defaultRowHeight="15" zeroHeight="1" x14ac:dyDescent="0.25"/>
  <cols>
    <col min="1" max="1" width="14.7109375" customWidth="1"/>
    <col min="2" max="3" width="11.42578125" customWidth="1"/>
    <col min="4" max="4" width="13.7109375" customWidth="1"/>
    <col min="5" max="8" width="11.42578125" customWidth="1"/>
    <col min="9" max="9" width="12.42578125" customWidth="1"/>
    <col min="10" max="10" width="48.5703125" customWidth="1"/>
    <col min="11" max="17" width="0" hidden="1" customWidth="1"/>
    <col min="18" max="16384" width="11.42578125" hidden="1"/>
  </cols>
  <sheetData>
    <row r="1" spans="1:17" hidden="1" x14ac:dyDescent="0.25">
      <c r="B1" t="s">
        <v>27</v>
      </c>
      <c r="C1">
        <v>0</v>
      </c>
      <c r="D1" t="s">
        <v>72</v>
      </c>
      <c r="F1" t="s">
        <v>9</v>
      </c>
      <c r="G1" t="s">
        <v>149</v>
      </c>
      <c r="H1" t="s">
        <v>196</v>
      </c>
    </row>
    <row r="2" spans="1:17" hidden="1" x14ac:dyDescent="0.25">
      <c r="B2" t="s">
        <v>28</v>
      </c>
      <c r="C2">
        <v>15</v>
      </c>
      <c r="D2" t="s">
        <v>73</v>
      </c>
      <c r="F2" t="s">
        <v>10</v>
      </c>
      <c r="G2" t="s">
        <v>150</v>
      </c>
      <c r="H2" t="s">
        <v>197</v>
      </c>
      <c r="P2">
        <v>1</v>
      </c>
      <c r="Q2">
        <v>0</v>
      </c>
    </row>
    <row r="3" spans="1:17" hidden="1" x14ac:dyDescent="0.25">
      <c r="B3" t="s">
        <v>29</v>
      </c>
      <c r="C3">
        <v>30</v>
      </c>
      <c r="D3" t="s">
        <v>74</v>
      </c>
      <c r="H3" t="s">
        <v>198</v>
      </c>
      <c r="P3">
        <v>2</v>
      </c>
      <c r="Q3">
        <v>5</v>
      </c>
    </row>
    <row r="4" spans="1:17" hidden="1" x14ac:dyDescent="0.25">
      <c r="B4" t="s">
        <v>30</v>
      </c>
      <c r="C4">
        <v>45</v>
      </c>
      <c r="D4" t="s">
        <v>75</v>
      </c>
      <c r="P4">
        <v>3</v>
      </c>
      <c r="Q4">
        <v>10</v>
      </c>
    </row>
    <row r="5" spans="1:17" hidden="1" x14ac:dyDescent="0.25">
      <c r="B5" t="s">
        <v>31</v>
      </c>
      <c r="C5">
        <v>60</v>
      </c>
      <c r="P5">
        <v>4</v>
      </c>
      <c r="Q5">
        <v>20</v>
      </c>
    </row>
    <row r="6" spans="1:17" hidden="1" x14ac:dyDescent="0.25">
      <c r="B6" t="s">
        <v>32</v>
      </c>
      <c r="C6">
        <v>0</v>
      </c>
      <c r="P6">
        <v>5</v>
      </c>
    </row>
    <row r="7" spans="1:17" hidden="1" x14ac:dyDescent="0.25">
      <c r="C7">
        <v>15</v>
      </c>
    </row>
    <row r="8" spans="1:17" hidden="1" x14ac:dyDescent="0.25">
      <c r="C8">
        <v>25</v>
      </c>
    </row>
    <row r="9" spans="1:17" hidden="1" x14ac:dyDescent="0.25">
      <c r="C9">
        <v>40</v>
      </c>
    </row>
    <row r="10" spans="1:17" hidden="1" x14ac:dyDescent="0.25"/>
    <row r="11" spans="1:17" ht="38.25" hidden="1" x14ac:dyDescent="0.25">
      <c r="C11" t="s">
        <v>116</v>
      </c>
      <c r="G11" s="23">
        <v>5</v>
      </c>
      <c r="H11" s="23" t="s">
        <v>151</v>
      </c>
      <c r="I11" s="23" t="str">
        <f t="shared" ref="I11:I21" si="0">G11&amp;" "&amp;H11</f>
        <v>5 Baja</v>
      </c>
      <c r="J11" s="34" t="s">
        <v>155</v>
      </c>
      <c r="K11" s="50">
        <v>15</v>
      </c>
      <c r="L11" s="51" t="s">
        <v>152</v>
      </c>
    </row>
    <row r="12" spans="1:17" ht="38.25" hidden="1" x14ac:dyDescent="0.25">
      <c r="C12" t="s">
        <v>118</v>
      </c>
      <c r="D12" t="s">
        <v>114</v>
      </c>
      <c r="E12" t="s">
        <v>117</v>
      </c>
      <c r="G12" s="23">
        <v>10</v>
      </c>
      <c r="H12" s="23" t="s">
        <v>151</v>
      </c>
      <c r="I12" s="23" t="str">
        <f t="shared" si="0"/>
        <v>10 Baja</v>
      </c>
      <c r="J12" s="34" t="s">
        <v>155</v>
      </c>
      <c r="K12" s="50">
        <v>14</v>
      </c>
      <c r="L12" s="51" t="s">
        <v>151</v>
      </c>
    </row>
    <row r="13" spans="1:17" ht="30" hidden="1" x14ac:dyDescent="0.25">
      <c r="A13" s="1">
        <v>11</v>
      </c>
      <c r="B13" s="1" t="s">
        <v>36</v>
      </c>
      <c r="C13">
        <v>5</v>
      </c>
      <c r="D13" t="s">
        <v>65</v>
      </c>
      <c r="E13" s="27" t="s">
        <v>119</v>
      </c>
      <c r="F13">
        <v>3</v>
      </c>
      <c r="G13" s="23">
        <v>15</v>
      </c>
      <c r="H13" s="23" t="s">
        <v>152</v>
      </c>
      <c r="I13" s="23" t="str">
        <f t="shared" si="0"/>
        <v>15 Moderada</v>
      </c>
      <c r="J13" s="35" t="s">
        <v>156</v>
      </c>
      <c r="K13" s="50">
        <v>13</v>
      </c>
      <c r="L13" s="51" t="s">
        <v>151</v>
      </c>
    </row>
    <row r="14" spans="1:17" ht="30" hidden="1" x14ac:dyDescent="0.25">
      <c r="A14" s="1">
        <v>12</v>
      </c>
      <c r="B14" s="1" t="s">
        <v>36</v>
      </c>
      <c r="C14">
        <v>10</v>
      </c>
      <c r="D14" t="s">
        <v>67</v>
      </c>
      <c r="E14" s="27" t="s">
        <v>120</v>
      </c>
      <c r="F14">
        <v>4</v>
      </c>
      <c r="G14" s="23">
        <v>20</v>
      </c>
      <c r="H14" s="23" t="s">
        <v>152</v>
      </c>
      <c r="I14" s="23" t="str">
        <f t="shared" si="0"/>
        <v>20 Moderada</v>
      </c>
      <c r="J14" s="35" t="s">
        <v>156</v>
      </c>
      <c r="K14" s="50">
        <v>25</v>
      </c>
      <c r="L14" s="51" t="s">
        <v>153</v>
      </c>
    </row>
    <row r="15" spans="1:17" ht="30" hidden="1" x14ac:dyDescent="0.25">
      <c r="A15" s="1">
        <v>13</v>
      </c>
      <c r="B15" s="1" t="s">
        <v>37</v>
      </c>
      <c r="C15">
        <v>20</v>
      </c>
      <c r="D15" t="s">
        <v>115</v>
      </c>
      <c r="E15" s="27" t="s">
        <v>121</v>
      </c>
      <c r="F15">
        <v>5</v>
      </c>
      <c r="G15" s="23">
        <v>25</v>
      </c>
      <c r="H15" s="23" t="s">
        <v>152</v>
      </c>
      <c r="I15" s="23" t="str">
        <f t="shared" si="0"/>
        <v>25 Moderada</v>
      </c>
      <c r="J15" s="35" t="s">
        <v>156</v>
      </c>
      <c r="K15" s="50">
        <v>24</v>
      </c>
      <c r="L15" s="51" t="s">
        <v>152</v>
      </c>
    </row>
    <row r="16" spans="1:17" ht="45" hidden="1" x14ac:dyDescent="0.25">
      <c r="A16" s="1">
        <v>14</v>
      </c>
      <c r="B16" s="1" t="s">
        <v>38</v>
      </c>
      <c r="G16" s="23">
        <v>30</v>
      </c>
      <c r="H16" s="23" t="s">
        <v>153</v>
      </c>
      <c r="I16" s="23" t="str">
        <f t="shared" si="0"/>
        <v>30 Alta</v>
      </c>
      <c r="J16" s="35" t="s">
        <v>157</v>
      </c>
      <c r="K16" s="50">
        <v>23</v>
      </c>
      <c r="L16" s="51" t="s">
        <v>151</v>
      </c>
    </row>
    <row r="17" spans="1:12" ht="45" hidden="1" x14ac:dyDescent="0.25">
      <c r="A17" s="1">
        <v>15</v>
      </c>
      <c r="B17" s="1" t="s">
        <v>38</v>
      </c>
      <c r="G17" s="23">
        <v>40</v>
      </c>
      <c r="H17" s="23" t="s">
        <v>153</v>
      </c>
      <c r="I17" s="23" t="str">
        <f t="shared" si="0"/>
        <v>40 Alta</v>
      </c>
      <c r="J17" s="35" t="s">
        <v>157</v>
      </c>
      <c r="K17" s="50">
        <v>35</v>
      </c>
      <c r="L17" t="s">
        <v>154</v>
      </c>
    </row>
    <row r="18" spans="1:12" ht="45" hidden="1" x14ac:dyDescent="0.25">
      <c r="A18" s="1">
        <v>21</v>
      </c>
      <c r="B18" s="1" t="s">
        <v>36</v>
      </c>
      <c r="G18" s="23">
        <v>50</v>
      </c>
      <c r="H18" s="23" t="s">
        <v>153</v>
      </c>
      <c r="I18" s="23" t="str">
        <f t="shared" si="0"/>
        <v>50 Alta</v>
      </c>
      <c r="J18" s="35" t="s">
        <v>157</v>
      </c>
      <c r="K18" s="50">
        <v>34</v>
      </c>
      <c r="L18" s="51" t="s">
        <v>153</v>
      </c>
    </row>
    <row r="19" spans="1:12" ht="75" hidden="1" x14ac:dyDescent="0.25">
      <c r="A19" s="1">
        <v>22</v>
      </c>
      <c r="B19" s="1" t="s">
        <v>36</v>
      </c>
      <c r="G19" s="23">
        <v>60</v>
      </c>
      <c r="H19" s="23" t="s">
        <v>154</v>
      </c>
      <c r="I19" s="23" t="str">
        <f t="shared" si="0"/>
        <v>60 Extrema</v>
      </c>
      <c r="J19" s="35" t="s">
        <v>158</v>
      </c>
      <c r="K19" s="50">
        <v>33</v>
      </c>
      <c r="L19" s="51" t="s">
        <v>152</v>
      </c>
    </row>
    <row r="20" spans="1:12" ht="75" hidden="1" x14ac:dyDescent="0.25">
      <c r="A20" s="1">
        <v>23</v>
      </c>
      <c r="B20" s="1" t="s">
        <v>37</v>
      </c>
      <c r="G20" s="23">
        <v>80</v>
      </c>
      <c r="H20" s="23" t="s">
        <v>154</v>
      </c>
      <c r="I20" s="23" t="str">
        <f t="shared" si="0"/>
        <v>80 Extrema</v>
      </c>
      <c r="J20" s="35" t="s">
        <v>158</v>
      </c>
      <c r="K20" s="50">
        <v>45</v>
      </c>
      <c r="L20" s="51" t="s">
        <v>154</v>
      </c>
    </row>
    <row r="21" spans="1:12" ht="75" hidden="1" x14ac:dyDescent="0.25">
      <c r="A21" s="1">
        <v>24</v>
      </c>
      <c r="B21" s="1" t="s">
        <v>38</v>
      </c>
      <c r="G21" s="23">
        <v>100</v>
      </c>
      <c r="H21" s="23" t="s">
        <v>154</v>
      </c>
      <c r="I21" s="23" t="str">
        <f t="shared" si="0"/>
        <v>100 Extrema</v>
      </c>
      <c r="J21" s="35" t="s">
        <v>158</v>
      </c>
      <c r="K21" s="50">
        <v>44</v>
      </c>
      <c r="L21" s="51" t="s">
        <v>153</v>
      </c>
    </row>
    <row r="22" spans="1:12" hidden="1" x14ac:dyDescent="0.25">
      <c r="A22" s="1">
        <v>25</v>
      </c>
      <c r="B22" s="1" t="s">
        <v>39</v>
      </c>
      <c r="K22" s="50">
        <v>43</v>
      </c>
      <c r="L22" s="51" t="s">
        <v>152</v>
      </c>
    </row>
    <row r="23" spans="1:12" hidden="1" x14ac:dyDescent="0.25">
      <c r="A23" s="1">
        <v>31</v>
      </c>
      <c r="B23" s="1" t="s">
        <v>36</v>
      </c>
      <c r="K23" s="50">
        <v>55</v>
      </c>
      <c r="L23" s="51" t="s">
        <v>154</v>
      </c>
    </row>
    <row r="24" spans="1:12" hidden="1" x14ac:dyDescent="0.25">
      <c r="A24" s="1">
        <v>32</v>
      </c>
      <c r="B24" s="1" t="s">
        <v>37</v>
      </c>
      <c r="K24" s="50">
        <v>54</v>
      </c>
      <c r="L24" s="50" t="s">
        <v>153</v>
      </c>
    </row>
    <row r="25" spans="1:12" hidden="1" x14ac:dyDescent="0.25">
      <c r="A25" s="1">
        <v>33</v>
      </c>
      <c r="B25" s="1" t="s">
        <v>38</v>
      </c>
      <c r="K25" s="50">
        <v>53</v>
      </c>
      <c r="L25" s="51" t="s">
        <v>152</v>
      </c>
    </row>
    <row r="26" spans="1:12" hidden="1" x14ac:dyDescent="0.25">
      <c r="A26" s="1">
        <v>34</v>
      </c>
      <c r="B26" s="1" t="s">
        <v>39</v>
      </c>
    </row>
    <row r="27" spans="1:12" hidden="1" x14ac:dyDescent="0.25">
      <c r="A27" s="1">
        <v>35</v>
      </c>
      <c r="B27" s="1" t="s">
        <v>39</v>
      </c>
    </row>
    <row r="28" spans="1:12" hidden="1" x14ac:dyDescent="0.25">
      <c r="A28" s="1">
        <v>41</v>
      </c>
      <c r="B28" s="1" t="s">
        <v>37</v>
      </c>
    </row>
    <row r="29" spans="1:12" hidden="1" x14ac:dyDescent="0.25">
      <c r="A29" s="1">
        <v>42</v>
      </c>
      <c r="B29" s="1" t="s">
        <v>38</v>
      </c>
    </row>
    <row r="30" spans="1:12" hidden="1" x14ac:dyDescent="0.25">
      <c r="A30" s="1">
        <v>43</v>
      </c>
      <c r="B30" s="1" t="s">
        <v>38</v>
      </c>
    </row>
    <row r="31" spans="1:12" hidden="1" x14ac:dyDescent="0.25">
      <c r="A31" s="1">
        <v>44</v>
      </c>
      <c r="B31" s="1" t="s">
        <v>39</v>
      </c>
    </row>
    <row r="32" spans="1:12" hidden="1" x14ac:dyDescent="0.25">
      <c r="A32" s="1">
        <v>45</v>
      </c>
      <c r="B32" s="1" t="s">
        <v>39</v>
      </c>
    </row>
    <row r="33" spans="1:3" hidden="1" x14ac:dyDescent="0.25">
      <c r="A33" s="1">
        <v>51</v>
      </c>
      <c r="B33" s="1" t="s">
        <v>38</v>
      </c>
    </row>
    <row r="34" spans="1:3" hidden="1" x14ac:dyDescent="0.25">
      <c r="A34" s="1">
        <v>52</v>
      </c>
      <c r="B34" s="1" t="s">
        <v>38</v>
      </c>
    </row>
    <row r="35" spans="1:3" hidden="1" x14ac:dyDescent="0.25">
      <c r="A35" s="1">
        <v>53</v>
      </c>
      <c r="B35" s="1" t="s">
        <v>39</v>
      </c>
    </row>
    <row r="36" spans="1:3" hidden="1" x14ac:dyDescent="0.25">
      <c r="A36" s="1">
        <v>54</v>
      </c>
      <c r="B36" s="1" t="s">
        <v>39</v>
      </c>
    </row>
    <row r="37" spans="1:3" hidden="1" x14ac:dyDescent="0.25">
      <c r="A37" s="1">
        <v>55</v>
      </c>
      <c r="B37" s="1" t="s">
        <v>39</v>
      </c>
    </row>
    <row r="38" spans="1:3" hidden="1" x14ac:dyDescent="0.25"/>
    <row r="39" spans="1:3" hidden="1" x14ac:dyDescent="0.25"/>
    <row r="40" spans="1:3" hidden="1" x14ac:dyDescent="0.25">
      <c r="A40" t="s">
        <v>36</v>
      </c>
      <c r="B40" t="s">
        <v>107</v>
      </c>
      <c r="C40" t="s">
        <v>40</v>
      </c>
    </row>
    <row r="41" spans="1:3" hidden="1" x14ac:dyDescent="0.25">
      <c r="A41" t="s">
        <v>37</v>
      </c>
      <c r="B41" t="s">
        <v>108</v>
      </c>
      <c r="C41" t="s">
        <v>41</v>
      </c>
    </row>
    <row r="42" spans="1:3" hidden="1" x14ac:dyDescent="0.25">
      <c r="A42" t="s">
        <v>38</v>
      </c>
      <c r="B42" t="s">
        <v>109</v>
      </c>
      <c r="C42" t="s">
        <v>42</v>
      </c>
    </row>
    <row r="43" spans="1:3" hidden="1" x14ac:dyDescent="0.25">
      <c r="A43" t="s">
        <v>39</v>
      </c>
      <c r="B43" t="s">
        <v>109</v>
      </c>
      <c r="C43" t="s">
        <v>43</v>
      </c>
    </row>
    <row r="44" spans="1:3" x14ac:dyDescent="0.25"/>
    <row r="45" spans="1:3" x14ac:dyDescent="0.25"/>
    <row r="46" spans="1:3" x14ac:dyDescent="0.25"/>
    <row r="47" spans="1:3" ht="20.25" customHeight="1" x14ac:dyDescent="0.25">
      <c r="A47" s="358" t="s">
        <v>309</v>
      </c>
      <c r="B47" s="358"/>
      <c r="C47" s="358"/>
    </row>
    <row r="48" spans="1:3" ht="15.75" x14ac:dyDescent="0.25">
      <c r="A48" s="75" t="s">
        <v>36</v>
      </c>
      <c r="B48" s="70">
        <f>COUNTIF(Formulario!P12:P100,"BAJA")</f>
        <v>12</v>
      </c>
      <c r="C48" s="76">
        <f>B48/SUM($B$48:$B$51)</f>
        <v>0.4</v>
      </c>
    </row>
    <row r="49" spans="1:3" ht="15.75" x14ac:dyDescent="0.25">
      <c r="A49" s="75" t="s">
        <v>37</v>
      </c>
      <c r="B49" s="69">
        <f>COUNTIF(Formulario!P12:P100,A49)</f>
        <v>6</v>
      </c>
      <c r="C49" s="76">
        <f>B49/SUM($B$48:$B$51)</f>
        <v>0.2</v>
      </c>
    </row>
    <row r="50" spans="1:3" ht="15.75" x14ac:dyDescent="0.25">
      <c r="A50" s="75" t="s">
        <v>38</v>
      </c>
      <c r="B50" s="68">
        <f>COUNTIF(Formulario!P12:P100,A50)</f>
        <v>8</v>
      </c>
      <c r="C50" s="76">
        <f>B50/SUM($B$48:$B$51)</f>
        <v>0.26666666666666666</v>
      </c>
    </row>
    <row r="51" spans="1:3" ht="15.75" x14ac:dyDescent="0.25">
      <c r="A51" s="75" t="s">
        <v>39</v>
      </c>
      <c r="B51" s="71">
        <f>COUNTIF(Formulario!P12:P100,A51)</f>
        <v>4</v>
      </c>
      <c r="C51" s="76">
        <f>B51/SUM($B$48:$B$51)</f>
        <v>0.13333333333333333</v>
      </c>
    </row>
    <row r="52" spans="1:3" ht="20.25" customHeight="1" x14ac:dyDescent="0.25">
      <c r="A52" s="79" t="s">
        <v>311</v>
      </c>
      <c r="B52" s="81">
        <f>SUM(B48:B51)</f>
        <v>30</v>
      </c>
      <c r="C52" s="77"/>
    </row>
    <row r="53" spans="1:3" s="84" customFormat="1" ht="20.25" customHeight="1" x14ac:dyDescent="0.25">
      <c r="A53" s="82"/>
      <c r="B53" s="83"/>
    </row>
    <row r="54" spans="1:3" s="84" customFormat="1" ht="20.25" customHeight="1" x14ac:dyDescent="0.25">
      <c r="A54" s="82"/>
      <c r="B54" s="83"/>
    </row>
    <row r="55" spans="1:3" s="84" customFormat="1" ht="20.25" customHeight="1" x14ac:dyDescent="0.25">
      <c r="A55" s="82"/>
      <c r="B55" s="83"/>
    </row>
    <row r="56" spans="1:3" s="84" customFormat="1" ht="20.25" customHeight="1" x14ac:dyDescent="0.25">
      <c r="A56" s="82"/>
      <c r="B56" s="83"/>
    </row>
    <row r="57" spans="1:3" s="84" customFormat="1" ht="20.25" customHeight="1" x14ac:dyDescent="0.25">
      <c r="A57" s="82"/>
      <c r="B57" s="83"/>
    </row>
    <row r="58" spans="1:3" x14ac:dyDescent="0.25"/>
    <row r="59" spans="1:3" ht="21" customHeight="1" x14ac:dyDescent="0.25">
      <c r="A59" s="359" t="s">
        <v>310</v>
      </c>
      <c r="B59" s="359"/>
      <c r="C59" s="359"/>
    </row>
    <row r="60" spans="1:3" ht="15.75" x14ac:dyDescent="0.25">
      <c r="A60" s="72" t="s">
        <v>36</v>
      </c>
      <c r="B60" s="70">
        <f>COUNTIF(Formulario!Z12:Z100,I11)+COUNTIF(Formulario!Z12:Z100,I12)</f>
        <v>8</v>
      </c>
      <c r="C60" s="73">
        <f>B60/SUM($B$60:$B$63)</f>
        <v>0.5714285714285714</v>
      </c>
    </row>
    <row r="61" spans="1:3" ht="15.75" x14ac:dyDescent="0.25">
      <c r="A61" s="72" t="s">
        <v>37</v>
      </c>
      <c r="B61" s="69">
        <f>COUNTIF(Formulario!Z12:Z100,I13)+COUNTIF(Formulario!Z12:Z100,I14)+COUNTIF(Formulario!Z12:Z100,I15)</f>
        <v>3</v>
      </c>
      <c r="C61" s="73">
        <f>B61/SUM($B$60:$B$63)</f>
        <v>0.21428571428571427</v>
      </c>
    </row>
    <row r="62" spans="1:3" ht="15.75" x14ac:dyDescent="0.25">
      <c r="A62" s="72" t="s">
        <v>38</v>
      </c>
      <c r="B62" s="68">
        <f>COUNTIF(Formulario!Z12:Z100,I16)+COUNTIF(Formulario!Z12:Z100,I17)+COUNTIF(Formulario!Z12:Z100,I18)</f>
        <v>3</v>
      </c>
      <c r="C62" s="73">
        <f>B62/SUM($B$60:$B$63)</f>
        <v>0.21428571428571427</v>
      </c>
    </row>
    <row r="63" spans="1:3" ht="15.75" x14ac:dyDescent="0.25">
      <c r="A63" s="72" t="s">
        <v>39</v>
      </c>
      <c r="B63" s="71">
        <f>COUNTIF(Formulario!Z12:Z100,I19)+COUNTIF(Formulario!Z12:Z100,I20)+COUNTIF(Formulario!Z12:Z100,I21)</f>
        <v>0</v>
      </c>
      <c r="C63" s="73">
        <f>B63/SUM($B$60:$B$63)</f>
        <v>0</v>
      </c>
    </row>
    <row r="64" spans="1:3" ht="23.25" customHeight="1" x14ac:dyDescent="0.25">
      <c r="A64" s="78" t="s">
        <v>311</v>
      </c>
      <c r="B64" s="80">
        <f>SUM(B60:B63)</f>
        <v>14</v>
      </c>
      <c r="C64" s="74"/>
    </row>
    <row r="65" x14ac:dyDescent="0.25"/>
    <row r="66" x14ac:dyDescent="0.25"/>
    <row r="67" x14ac:dyDescent="0.25"/>
    <row r="68" x14ac:dyDescent="0.25"/>
    <row r="69" x14ac:dyDescent="0.25"/>
    <row r="70" x14ac:dyDescent="0.25"/>
    <row r="71" x14ac:dyDescent="0.25"/>
    <row r="72" x14ac:dyDescent="0.25"/>
  </sheetData>
  <mergeCells count="2">
    <mergeCell ref="A47:C47"/>
    <mergeCell ref="A59:C59"/>
  </mergeCells>
  <conditionalFormatting sqref="I11:I21">
    <cfRule type="cellIs" dxfId="16" priority="1" operator="equal">
      <formula>"100 Extrema"</formula>
    </cfRule>
    <cfRule type="cellIs" dxfId="15" priority="2" operator="equal">
      <formula>"80 Extrema"</formula>
    </cfRule>
    <cfRule type="cellIs" dxfId="14" priority="3" operator="equal">
      <formula>"60 Extrema"</formula>
    </cfRule>
    <cfRule type="cellIs" dxfId="13" priority="4" operator="equal">
      <formula>"50 Alta"</formula>
    </cfRule>
    <cfRule type="cellIs" dxfId="12" priority="5" operator="equal">
      <formula>"40 Alta"</formula>
    </cfRule>
    <cfRule type="cellIs" dxfId="11" priority="6" operator="equal">
      <formula>"30 Alta"</formula>
    </cfRule>
    <cfRule type="cellIs" dxfId="10" priority="7" operator="equal">
      <formula>"25 Moderada"</formula>
    </cfRule>
    <cfRule type="cellIs" dxfId="9" priority="8" operator="equal">
      <formula>"20 Moderada"</formula>
    </cfRule>
    <cfRule type="cellIs" dxfId="8" priority="9" operator="equal">
      <formula>"15 Moderada"</formula>
    </cfRule>
    <cfRule type="cellIs" dxfId="7" priority="10" operator="equal">
      <formula>"10 Baja"</formula>
    </cfRule>
    <cfRule type="cellIs" dxfId="6" priority="11" operator="equal">
      <formula>"5 Baja"</formula>
    </cfRule>
  </conditionalFormatting>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F95"/>
  <sheetViews>
    <sheetView showGridLines="0" workbookViewId="0">
      <pane ySplit="1" topLeftCell="A41" activePane="bottomLeft" state="frozen"/>
      <selection pane="bottomLeft" activeCell="A44" sqref="A44:B46"/>
    </sheetView>
  </sheetViews>
  <sheetFormatPr baseColWidth="10" defaultRowHeight="15" x14ac:dyDescent="0.25"/>
  <cols>
    <col min="1" max="1" width="12.7109375" customWidth="1"/>
    <col min="2" max="2" width="13.5703125" customWidth="1"/>
    <col min="3" max="3" width="52.85546875" customWidth="1"/>
    <col min="4" max="4" width="12" customWidth="1"/>
    <col min="5" max="5" width="9" customWidth="1"/>
    <col min="6" max="6" width="35.7109375" customWidth="1"/>
    <col min="7" max="7" width="10.85546875" customWidth="1"/>
    <col min="8" max="8" width="17.140625" customWidth="1"/>
    <col min="9" max="9" width="41.28515625" customWidth="1"/>
  </cols>
  <sheetData>
    <row r="1" spans="1:6" ht="42.75" customHeight="1" x14ac:dyDescent="0.25"/>
    <row r="2" spans="1:6" ht="15" customHeight="1" x14ac:dyDescent="0.25">
      <c r="A2" s="365" t="s">
        <v>44</v>
      </c>
      <c r="B2" s="365"/>
      <c r="C2" s="365"/>
      <c r="D2" s="365"/>
      <c r="E2" s="365"/>
      <c r="F2" s="365"/>
    </row>
    <row r="3" spans="1:6" ht="30" customHeight="1" x14ac:dyDescent="0.25">
      <c r="A3" s="5" t="s">
        <v>45</v>
      </c>
      <c r="B3" s="5" t="s">
        <v>46</v>
      </c>
      <c r="C3" s="5" t="s">
        <v>47</v>
      </c>
      <c r="D3" s="366" t="s">
        <v>48</v>
      </c>
      <c r="E3" s="366"/>
      <c r="F3" s="366"/>
    </row>
    <row r="4" spans="1:6" ht="30" x14ac:dyDescent="0.25">
      <c r="A4" s="8">
        <v>1</v>
      </c>
      <c r="B4" s="9" t="s">
        <v>50</v>
      </c>
      <c r="C4" s="4" t="s">
        <v>51</v>
      </c>
      <c r="D4" s="367" t="s">
        <v>49</v>
      </c>
      <c r="E4" s="367"/>
      <c r="F4" s="367"/>
    </row>
    <row r="5" spans="1:6" x14ac:dyDescent="0.25">
      <c r="A5" s="8">
        <v>2</v>
      </c>
      <c r="B5" s="9" t="s">
        <v>53</v>
      </c>
      <c r="C5" s="4" t="s">
        <v>52</v>
      </c>
      <c r="D5" s="367" t="s">
        <v>317</v>
      </c>
      <c r="E5" s="367"/>
      <c r="F5" s="367"/>
    </row>
    <row r="6" spans="1:6" x14ac:dyDescent="0.25">
      <c r="A6" s="8">
        <v>3</v>
      </c>
      <c r="B6" s="9" t="s">
        <v>54</v>
      </c>
      <c r="C6" s="4" t="s">
        <v>55</v>
      </c>
      <c r="D6" s="367" t="s">
        <v>318</v>
      </c>
      <c r="E6" s="367"/>
      <c r="F6" s="367"/>
    </row>
    <row r="7" spans="1:6" ht="30" x14ac:dyDescent="0.25">
      <c r="A7" s="8">
        <v>4</v>
      </c>
      <c r="B7" s="9" t="s">
        <v>57</v>
      </c>
      <c r="C7" s="4" t="s">
        <v>56</v>
      </c>
      <c r="D7" s="367" t="s">
        <v>319</v>
      </c>
      <c r="E7" s="367"/>
      <c r="F7" s="367"/>
    </row>
    <row r="8" spans="1:6" ht="30" x14ac:dyDescent="0.25">
      <c r="A8" s="8">
        <v>5</v>
      </c>
      <c r="B8" s="9" t="s">
        <v>58</v>
      </c>
      <c r="C8" s="4" t="s">
        <v>59</v>
      </c>
      <c r="D8" s="367" t="s">
        <v>60</v>
      </c>
      <c r="E8" s="367"/>
      <c r="F8" s="367"/>
    </row>
    <row r="10" spans="1:6" s="23" customFormat="1" ht="30.75" customHeight="1" x14ac:dyDescent="0.25">
      <c r="A10" s="361" t="s">
        <v>110</v>
      </c>
      <c r="B10" s="361"/>
      <c r="C10" s="361"/>
    </row>
    <row r="11" spans="1:6" x14ac:dyDescent="0.25">
      <c r="A11" s="13" t="s">
        <v>45</v>
      </c>
      <c r="B11" s="13" t="s">
        <v>71</v>
      </c>
      <c r="C11" s="13" t="s">
        <v>47</v>
      </c>
    </row>
    <row r="12" spans="1:6" ht="69" customHeight="1" x14ac:dyDescent="0.25">
      <c r="A12" s="6">
        <v>1</v>
      </c>
      <c r="B12" s="7" t="s">
        <v>62</v>
      </c>
      <c r="C12" s="4" t="s">
        <v>61</v>
      </c>
    </row>
    <row r="13" spans="1:6" ht="30" x14ac:dyDescent="0.25">
      <c r="A13" s="6">
        <v>2</v>
      </c>
      <c r="B13" s="7" t="s">
        <v>64</v>
      </c>
      <c r="C13" s="4" t="s">
        <v>63</v>
      </c>
    </row>
    <row r="14" spans="1:6" ht="30" x14ac:dyDescent="0.25">
      <c r="A14" s="6">
        <v>3</v>
      </c>
      <c r="B14" s="7" t="s">
        <v>65</v>
      </c>
      <c r="C14" s="4" t="s">
        <v>66</v>
      </c>
    </row>
    <row r="15" spans="1:6" ht="30" x14ac:dyDescent="0.25">
      <c r="A15" s="6">
        <v>4</v>
      </c>
      <c r="B15" s="7" t="s">
        <v>67</v>
      </c>
      <c r="C15" s="4" t="s">
        <v>68</v>
      </c>
    </row>
    <row r="16" spans="1:6" ht="30" x14ac:dyDescent="0.25">
      <c r="A16" s="6">
        <v>5</v>
      </c>
      <c r="B16" s="7" t="s">
        <v>70</v>
      </c>
      <c r="C16" s="4" t="s">
        <v>69</v>
      </c>
    </row>
    <row r="18" spans="1:3" x14ac:dyDescent="0.25">
      <c r="A18" s="369" t="s">
        <v>98</v>
      </c>
      <c r="B18" s="369"/>
      <c r="C18" s="369"/>
    </row>
    <row r="19" spans="1:3" ht="19.5" customHeight="1" thickBot="1" x14ac:dyDescent="0.3">
      <c r="A19" s="15" t="s">
        <v>99</v>
      </c>
      <c r="B19" s="15" t="s">
        <v>45</v>
      </c>
      <c r="C19" s="15" t="s">
        <v>97</v>
      </c>
    </row>
    <row r="20" spans="1:3" ht="18.75" customHeight="1" x14ac:dyDescent="0.25">
      <c r="A20" s="362" t="s">
        <v>202</v>
      </c>
      <c r="B20" s="16">
        <v>1</v>
      </c>
      <c r="C20" s="17" t="s">
        <v>77</v>
      </c>
    </row>
    <row r="21" spans="1:3" ht="18.75" customHeight="1" x14ac:dyDescent="0.25">
      <c r="A21" s="363"/>
      <c r="B21" s="14">
        <v>2</v>
      </c>
      <c r="C21" s="18" t="s">
        <v>78</v>
      </c>
    </row>
    <row r="22" spans="1:3" ht="18.75" customHeight="1" x14ac:dyDescent="0.25">
      <c r="A22" s="363"/>
      <c r="B22" s="14">
        <v>3</v>
      </c>
      <c r="C22" s="18" t="s">
        <v>79</v>
      </c>
    </row>
    <row r="23" spans="1:3" ht="18.75" customHeight="1" x14ac:dyDescent="0.25">
      <c r="A23" s="363"/>
      <c r="B23" s="14">
        <v>4</v>
      </c>
      <c r="C23" s="18" t="s">
        <v>80</v>
      </c>
    </row>
    <row r="24" spans="1:3" ht="18.75" customHeight="1" thickBot="1" x14ac:dyDescent="0.3">
      <c r="A24" s="364"/>
      <c r="B24" s="19">
        <v>5</v>
      </c>
      <c r="C24" s="20" t="s">
        <v>81</v>
      </c>
    </row>
    <row r="25" spans="1:3" ht="18.75" customHeight="1" x14ac:dyDescent="0.25">
      <c r="A25" s="362" t="s">
        <v>203</v>
      </c>
      <c r="B25" s="16">
        <v>1</v>
      </c>
      <c r="C25" s="17" t="s">
        <v>82</v>
      </c>
    </row>
    <row r="26" spans="1:3" ht="18.75" customHeight="1" x14ac:dyDescent="0.25">
      <c r="A26" s="363"/>
      <c r="B26" s="14">
        <v>2</v>
      </c>
      <c r="C26" s="18" t="s">
        <v>83</v>
      </c>
    </row>
    <row r="27" spans="1:3" ht="18.75" customHeight="1" x14ac:dyDescent="0.25">
      <c r="A27" s="363"/>
      <c r="B27" s="14">
        <v>3</v>
      </c>
      <c r="C27" s="18" t="s">
        <v>84</v>
      </c>
    </row>
    <row r="28" spans="1:3" ht="18.75" customHeight="1" x14ac:dyDescent="0.25">
      <c r="A28" s="363"/>
      <c r="B28" s="14">
        <v>4</v>
      </c>
      <c r="C28" s="18" t="s">
        <v>85</v>
      </c>
    </row>
    <row r="29" spans="1:3" ht="18.75" customHeight="1" thickBot="1" x14ac:dyDescent="0.3">
      <c r="A29" s="364"/>
      <c r="B29" s="19">
        <v>5</v>
      </c>
      <c r="C29" s="20" t="s">
        <v>86</v>
      </c>
    </row>
    <row r="30" spans="1:3" ht="18.75" customHeight="1" x14ac:dyDescent="0.25">
      <c r="A30" s="362" t="s">
        <v>204</v>
      </c>
      <c r="B30" s="16">
        <v>1</v>
      </c>
      <c r="C30" s="17" t="s">
        <v>87</v>
      </c>
    </row>
    <row r="31" spans="1:3" ht="18.75" customHeight="1" x14ac:dyDescent="0.25">
      <c r="A31" s="363"/>
      <c r="B31" s="14">
        <v>2</v>
      </c>
      <c r="C31" s="18" t="s">
        <v>88</v>
      </c>
    </row>
    <row r="32" spans="1:3" ht="18.75" customHeight="1" x14ac:dyDescent="0.25">
      <c r="A32" s="363"/>
      <c r="B32" s="14">
        <v>3</v>
      </c>
      <c r="C32" s="18" t="s">
        <v>89</v>
      </c>
    </row>
    <row r="33" spans="1:6" ht="18.75" customHeight="1" x14ac:dyDescent="0.25">
      <c r="A33" s="363"/>
      <c r="B33" s="14">
        <v>4</v>
      </c>
      <c r="C33" s="18" t="s">
        <v>90</v>
      </c>
    </row>
    <row r="34" spans="1:6" ht="18.75" customHeight="1" thickBot="1" x14ac:dyDescent="0.3">
      <c r="A34" s="364"/>
      <c r="B34" s="19">
        <v>5</v>
      </c>
      <c r="C34" s="20" t="s">
        <v>91</v>
      </c>
    </row>
    <row r="35" spans="1:6" ht="18.75" customHeight="1" x14ac:dyDescent="0.25">
      <c r="A35" s="362" t="s">
        <v>205</v>
      </c>
      <c r="B35" s="16">
        <v>1</v>
      </c>
      <c r="C35" s="17" t="s">
        <v>92</v>
      </c>
    </row>
    <row r="36" spans="1:6" ht="18.75" customHeight="1" x14ac:dyDescent="0.25">
      <c r="A36" s="363"/>
      <c r="B36" s="14">
        <v>2</v>
      </c>
      <c r="C36" s="18" t="s">
        <v>93</v>
      </c>
    </row>
    <row r="37" spans="1:6" ht="18.75" customHeight="1" x14ac:dyDescent="0.25">
      <c r="A37" s="363"/>
      <c r="B37" s="14">
        <v>3</v>
      </c>
      <c r="C37" s="18" t="s">
        <v>94</v>
      </c>
    </row>
    <row r="38" spans="1:6" ht="18.75" customHeight="1" x14ac:dyDescent="0.25">
      <c r="A38" s="363"/>
      <c r="B38" s="14">
        <v>4</v>
      </c>
      <c r="C38" s="18" t="s">
        <v>95</v>
      </c>
    </row>
    <row r="39" spans="1:6" ht="18.75" customHeight="1" thickBot="1" x14ac:dyDescent="0.3">
      <c r="A39" s="364"/>
      <c r="B39" s="19">
        <v>5</v>
      </c>
      <c r="C39" s="20" t="s">
        <v>96</v>
      </c>
    </row>
    <row r="40" spans="1:6" ht="18.75" customHeight="1" x14ac:dyDescent="0.25"/>
    <row r="41" spans="1:6" x14ac:dyDescent="0.25">
      <c r="A41" s="368" t="s">
        <v>104</v>
      </c>
      <c r="B41" s="368"/>
      <c r="C41" s="368"/>
      <c r="D41" s="368"/>
      <c r="E41" s="368"/>
      <c r="F41" s="368"/>
    </row>
    <row r="42" spans="1:6" x14ac:dyDescent="0.25">
      <c r="A42" s="380" t="s">
        <v>102</v>
      </c>
      <c r="B42" s="380"/>
      <c r="C42" s="380" t="s">
        <v>103</v>
      </c>
      <c r="D42" s="380" t="s">
        <v>100</v>
      </c>
      <c r="E42" s="380"/>
      <c r="F42" s="380" t="s">
        <v>101</v>
      </c>
    </row>
    <row r="43" spans="1:6" ht="14.25" customHeight="1" thickBot="1" x14ac:dyDescent="0.3">
      <c r="A43" s="381"/>
      <c r="B43" s="381"/>
      <c r="C43" s="381"/>
      <c r="D43" s="60" t="s">
        <v>9</v>
      </c>
      <c r="E43" s="60" t="s">
        <v>10</v>
      </c>
      <c r="F43" s="381"/>
    </row>
    <row r="44" spans="1:6" ht="23.25" customHeight="1" x14ac:dyDescent="0.25">
      <c r="A44" s="374" t="s">
        <v>200</v>
      </c>
      <c r="B44" s="375"/>
      <c r="C44" s="61" t="s">
        <v>123</v>
      </c>
      <c r="D44" s="62"/>
      <c r="E44" s="62"/>
      <c r="F44" s="63">
        <v>15</v>
      </c>
    </row>
    <row r="45" spans="1:6" ht="30" x14ac:dyDescent="0.25">
      <c r="A45" s="376"/>
      <c r="B45" s="377"/>
      <c r="C45" s="52" t="s">
        <v>124</v>
      </c>
      <c r="D45" s="53"/>
      <c r="E45" s="53"/>
      <c r="F45" s="64">
        <v>15</v>
      </c>
    </row>
    <row r="46" spans="1:6" ht="30.75" thickBot="1" x14ac:dyDescent="0.3">
      <c r="A46" s="378"/>
      <c r="B46" s="379"/>
      <c r="C46" s="65" t="s">
        <v>125</v>
      </c>
      <c r="D46" s="66"/>
      <c r="E46" s="66"/>
      <c r="F46" s="67">
        <v>30</v>
      </c>
    </row>
    <row r="47" spans="1:6" ht="30" x14ac:dyDescent="0.25">
      <c r="A47" s="370" t="s">
        <v>201</v>
      </c>
      <c r="B47" s="371"/>
      <c r="C47" s="54" t="s">
        <v>126</v>
      </c>
      <c r="D47" s="55"/>
      <c r="E47" s="55">
        <v>0</v>
      </c>
      <c r="F47" s="56">
        <v>15</v>
      </c>
    </row>
    <row r="48" spans="1:6" ht="30.75" thickBot="1" x14ac:dyDescent="0.3">
      <c r="A48" s="372"/>
      <c r="B48" s="373"/>
      <c r="C48" s="57" t="s">
        <v>127</v>
      </c>
      <c r="D48" s="58"/>
      <c r="E48" s="58">
        <v>0</v>
      </c>
      <c r="F48" s="59">
        <v>25</v>
      </c>
    </row>
    <row r="50" spans="1:4" x14ac:dyDescent="0.25">
      <c r="A50" s="382" t="s">
        <v>122</v>
      </c>
      <c r="B50" s="382"/>
      <c r="C50" s="382"/>
      <c r="D50" s="382"/>
    </row>
    <row r="51" spans="1:4" ht="30" x14ac:dyDescent="0.25">
      <c r="A51" s="21" t="s">
        <v>0</v>
      </c>
      <c r="B51" s="380" t="s">
        <v>129</v>
      </c>
      <c r="C51" s="380"/>
      <c r="D51" s="28" t="s">
        <v>128</v>
      </c>
    </row>
    <row r="52" spans="1:4" x14ac:dyDescent="0.25">
      <c r="A52" s="29">
        <v>1</v>
      </c>
      <c r="B52" s="360" t="s">
        <v>130</v>
      </c>
      <c r="C52" s="360"/>
      <c r="D52" s="14" t="s">
        <v>149</v>
      </c>
    </row>
    <row r="53" spans="1:4" x14ac:dyDescent="0.25">
      <c r="A53" s="29">
        <v>2</v>
      </c>
      <c r="B53" s="360" t="s">
        <v>131</v>
      </c>
      <c r="C53" s="360"/>
      <c r="D53" s="14" t="s">
        <v>149</v>
      </c>
    </row>
    <row r="54" spans="1:4" x14ac:dyDescent="0.25">
      <c r="A54" s="29">
        <v>3</v>
      </c>
      <c r="B54" s="360" t="s">
        <v>132</v>
      </c>
      <c r="C54" s="360"/>
      <c r="D54" s="14" t="s">
        <v>149</v>
      </c>
    </row>
    <row r="55" spans="1:4" x14ac:dyDescent="0.25">
      <c r="A55" s="29">
        <v>4</v>
      </c>
      <c r="B55" s="360" t="s">
        <v>133</v>
      </c>
      <c r="C55" s="360"/>
      <c r="D55" s="14" t="s">
        <v>150</v>
      </c>
    </row>
    <row r="56" spans="1:4" x14ac:dyDescent="0.25">
      <c r="A56" s="29">
        <v>5</v>
      </c>
      <c r="B56" s="360" t="s">
        <v>134</v>
      </c>
      <c r="C56" s="360"/>
      <c r="D56" s="14" t="s">
        <v>149</v>
      </c>
    </row>
    <row r="57" spans="1:4" x14ac:dyDescent="0.25">
      <c r="A57" s="29">
        <v>6</v>
      </c>
      <c r="B57" s="360" t="s">
        <v>135</v>
      </c>
      <c r="C57" s="360"/>
      <c r="D57" s="14" t="s">
        <v>149</v>
      </c>
    </row>
    <row r="58" spans="1:4" x14ac:dyDescent="0.25">
      <c r="A58" s="29">
        <v>7</v>
      </c>
      <c r="B58" s="360" t="s">
        <v>136</v>
      </c>
      <c r="C58" s="360"/>
      <c r="D58" s="14" t="s">
        <v>149</v>
      </c>
    </row>
    <row r="59" spans="1:4" ht="31.5" customHeight="1" x14ac:dyDescent="0.25">
      <c r="A59" s="29">
        <v>8</v>
      </c>
      <c r="B59" s="360" t="s">
        <v>137</v>
      </c>
      <c r="C59" s="360"/>
      <c r="D59" s="14" t="s">
        <v>150</v>
      </c>
    </row>
    <row r="60" spans="1:4" x14ac:dyDescent="0.25">
      <c r="A60" s="29">
        <v>9</v>
      </c>
      <c r="B60" s="360" t="s">
        <v>138</v>
      </c>
      <c r="C60" s="360"/>
      <c r="D60" s="14" t="s">
        <v>150</v>
      </c>
    </row>
    <row r="61" spans="1:4" ht="27" customHeight="1" x14ac:dyDescent="0.25">
      <c r="A61" s="29">
        <v>10</v>
      </c>
      <c r="B61" s="360" t="s">
        <v>139</v>
      </c>
      <c r="C61" s="360"/>
      <c r="D61" s="14" t="s">
        <v>149</v>
      </c>
    </row>
    <row r="62" spans="1:4" x14ac:dyDescent="0.25">
      <c r="A62" s="29">
        <v>11</v>
      </c>
      <c r="B62" s="360" t="s">
        <v>140</v>
      </c>
      <c r="C62" s="360"/>
      <c r="D62" s="14" t="s">
        <v>149</v>
      </c>
    </row>
    <row r="63" spans="1:4" x14ac:dyDescent="0.25">
      <c r="A63" s="29">
        <v>12</v>
      </c>
      <c r="B63" s="360" t="s">
        <v>141</v>
      </c>
      <c r="C63" s="360"/>
      <c r="D63" s="14" t="s">
        <v>149</v>
      </c>
    </row>
    <row r="64" spans="1:4" x14ac:dyDescent="0.25">
      <c r="A64" s="29">
        <v>13</v>
      </c>
      <c r="B64" s="360" t="s">
        <v>142</v>
      </c>
      <c r="C64" s="360"/>
      <c r="D64" s="14" t="s">
        <v>149</v>
      </c>
    </row>
    <row r="65" spans="1:5" x14ac:dyDescent="0.25">
      <c r="A65" s="29">
        <v>14</v>
      </c>
      <c r="B65" s="360" t="s">
        <v>143</v>
      </c>
      <c r="C65" s="360"/>
      <c r="D65" s="14" t="s">
        <v>149</v>
      </c>
    </row>
    <row r="66" spans="1:5" x14ac:dyDescent="0.25">
      <c r="A66" s="29">
        <v>15</v>
      </c>
      <c r="B66" s="360" t="s">
        <v>144</v>
      </c>
      <c r="C66" s="360"/>
      <c r="D66" s="14" t="s">
        <v>150</v>
      </c>
    </row>
    <row r="67" spans="1:5" x14ac:dyDescent="0.25">
      <c r="A67" s="29">
        <v>16</v>
      </c>
      <c r="B67" s="360" t="s">
        <v>145</v>
      </c>
      <c r="C67" s="360"/>
      <c r="D67" s="14" t="s">
        <v>150</v>
      </c>
    </row>
    <row r="68" spans="1:5" x14ac:dyDescent="0.25">
      <c r="A68" s="29">
        <v>17</v>
      </c>
      <c r="B68" s="360" t="s">
        <v>146</v>
      </c>
      <c r="C68" s="360"/>
      <c r="D68" s="14" t="s">
        <v>150</v>
      </c>
    </row>
    <row r="69" spans="1:5" x14ac:dyDescent="0.25">
      <c r="A69" s="29">
        <v>18</v>
      </c>
      <c r="B69" s="360" t="s">
        <v>147</v>
      </c>
      <c r="C69" s="360"/>
      <c r="D69" s="14" t="s">
        <v>150</v>
      </c>
    </row>
    <row r="70" spans="1:5" ht="15.75" x14ac:dyDescent="0.25">
      <c r="C70" s="30" t="s">
        <v>148</v>
      </c>
      <c r="D70" s="31">
        <f>IF(COUNTIF(D52:D69,"si")&gt;0,COUNTIF(D52:D69,"si"),"")</f>
        <v>11</v>
      </c>
    </row>
    <row r="71" spans="1:5" ht="15.75" x14ac:dyDescent="0.25">
      <c r="C71" s="30" t="str">
        <f>IF(COUNTIF(D52:D69,"si")&gt;0,"Número respuestas de "&amp;IF(D70&lt;6,"1 a 5",IF(D70&gt;11,"12 a 18","6 a 11")),"")</f>
        <v>Número respuestas de 6 a 11</v>
      </c>
      <c r="D71" s="32" t="str">
        <f>IF(COUNTIF(D52:D69,"si")&gt;0,IF(D70&gt;11,"Catastrófico",IF(AND(D70&gt;5,D70&lt;12),"Mayor","Moderado")),"")</f>
        <v>Mayor</v>
      </c>
    </row>
    <row r="72" spans="1:5" ht="15.75" x14ac:dyDescent="0.25">
      <c r="C72" s="30" t="s">
        <v>118</v>
      </c>
      <c r="D72" s="32" t="str">
        <f>IF(COUNTIF(D52:D69,"si")&gt;0,IF(D70&lt;6,"5",IF(D70&gt;11,"20","10")),"")</f>
        <v>10</v>
      </c>
    </row>
    <row r="73" spans="1:5" ht="15.75" x14ac:dyDescent="0.25">
      <c r="A73" s="384" t="s">
        <v>111</v>
      </c>
      <c r="B73" s="384"/>
      <c r="C73" s="384"/>
    </row>
    <row r="74" spans="1:5" x14ac:dyDescent="0.25">
      <c r="A74" s="26" t="s">
        <v>45</v>
      </c>
      <c r="B74" s="26" t="s">
        <v>71</v>
      </c>
      <c r="C74" s="26" t="s">
        <v>47</v>
      </c>
    </row>
    <row r="75" spans="1:5" ht="30" x14ac:dyDescent="0.25">
      <c r="A75" s="24">
        <v>5</v>
      </c>
      <c r="B75" s="25" t="s">
        <v>65</v>
      </c>
      <c r="C75" s="4" t="s">
        <v>383</v>
      </c>
    </row>
    <row r="76" spans="1:5" ht="30" x14ac:dyDescent="0.25">
      <c r="A76" s="24">
        <v>10</v>
      </c>
      <c r="B76" s="25" t="s">
        <v>67</v>
      </c>
      <c r="C76" s="4" t="s">
        <v>112</v>
      </c>
    </row>
    <row r="77" spans="1:5" ht="30" x14ac:dyDescent="0.25">
      <c r="A77" s="24">
        <v>20</v>
      </c>
      <c r="B77" s="25" t="s">
        <v>70</v>
      </c>
      <c r="C77" s="4" t="s">
        <v>113</v>
      </c>
    </row>
    <row r="80" spans="1:5" x14ac:dyDescent="0.25">
      <c r="A80" s="383" t="s">
        <v>171</v>
      </c>
      <c r="B80" s="383"/>
      <c r="C80" s="383"/>
      <c r="D80" s="383"/>
      <c r="E80" s="383"/>
    </row>
    <row r="81" spans="1:6" ht="63.75" x14ac:dyDescent="0.25">
      <c r="A81" s="28" t="s">
        <v>166</v>
      </c>
      <c r="B81" s="37" t="s">
        <v>167</v>
      </c>
      <c r="C81" s="28" t="s">
        <v>168</v>
      </c>
      <c r="D81" s="28" t="s">
        <v>169</v>
      </c>
      <c r="E81" s="28" t="s">
        <v>170</v>
      </c>
    </row>
    <row r="82" spans="1:6" ht="30" x14ac:dyDescent="0.25">
      <c r="A82" s="11"/>
      <c r="B82" s="11"/>
      <c r="C82" s="12" t="s">
        <v>172</v>
      </c>
      <c r="D82" s="14" t="s">
        <v>150</v>
      </c>
      <c r="E82" s="29">
        <f>IF(D82="SI",15,0)</f>
        <v>0</v>
      </c>
      <c r="F82" s="40"/>
    </row>
    <row r="83" spans="1:6" ht="30" x14ac:dyDescent="0.25">
      <c r="A83" s="11"/>
      <c r="B83" s="11"/>
      <c r="C83" s="12" t="s">
        <v>173</v>
      </c>
      <c r="D83" s="14" t="s">
        <v>149</v>
      </c>
      <c r="E83" s="29">
        <f>IF(D83="SI",5,0)</f>
        <v>5</v>
      </c>
      <c r="F83" s="40"/>
    </row>
    <row r="84" spans="1:6" x14ac:dyDescent="0.25">
      <c r="A84" s="11"/>
      <c r="B84" s="11"/>
      <c r="C84" s="12" t="s">
        <v>174</v>
      </c>
      <c r="D84" s="14" t="s">
        <v>150</v>
      </c>
      <c r="E84" s="29">
        <f>IF(D84="SI",15,0)</f>
        <v>0</v>
      </c>
      <c r="F84" s="40"/>
    </row>
    <row r="85" spans="1:6" x14ac:dyDescent="0.25">
      <c r="A85" s="11"/>
      <c r="B85" s="11"/>
      <c r="C85" s="12" t="s">
        <v>175</v>
      </c>
      <c r="D85" s="14" t="s">
        <v>149</v>
      </c>
      <c r="E85" s="29">
        <f>IF(D85="SI",10,0)</f>
        <v>10</v>
      </c>
      <c r="F85" s="40"/>
    </row>
    <row r="86" spans="1:6" ht="30" x14ac:dyDescent="0.25">
      <c r="A86" s="11"/>
      <c r="B86" s="11"/>
      <c r="C86" s="12" t="s">
        <v>176</v>
      </c>
      <c r="D86" s="14" t="s">
        <v>149</v>
      </c>
      <c r="E86" s="29">
        <f>IF(D86="SI",15,0)</f>
        <v>15</v>
      </c>
      <c r="F86" s="40"/>
    </row>
    <row r="87" spans="1:6" ht="30" x14ac:dyDescent="0.25">
      <c r="A87" s="11"/>
      <c r="B87" s="11"/>
      <c r="C87" s="12" t="s">
        <v>183</v>
      </c>
      <c r="D87" s="14" t="s">
        <v>149</v>
      </c>
      <c r="E87" s="29">
        <f>IF(D87="SI",10,0)</f>
        <v>10</v>
      </c>
      <c r="F87" s="40"/>
    </row>
    <row r="88" spans="1:6" ht="30" x14ac:dyDescent="0.25">
      <c r="A88" s="11"/>
      <c r="B88" s="11"/>
      <c r="C88" s="12" t="s">
        <v>177</v>
      </c>
      <c r="D88" s="14" t="s">
        <v>149</v>
      </c>
      <c r="E88" s="29">
        <f>IF(D88="SI",30,0)</f>
        <v>30</v>
      </c>
      <c r="F88" s="40"/>
    </row>
    <row r="89" spans="1:6" ht="15.75" x14ac:dyDescent="0.25">
      <c r="C89" s="33"/>
      <c r="D89" s="36" t="s">
        <v>178</v>
      </c>
      <c r="E89" s="38">
        <f>IF(SUM(E82:E88)&gt;0,SUM(E82:E88),"")</f>
        <v>70</v>
      </c>
    </row>
    <row r="90" spans="1:6" x14ac:dyDescent="0.25">
      <c r="C90" s="33"/>
      <c r="D90" s="30" t="str">
        <f>IF(SUM(E82:E88)&gt;0,"Número respuestas de "&amp;IF(E89&lt;51,"0 a 50",IF(E89&gt;75,"76 a 100","51 a 75")),"")</f>
        <v>Número respuestas de 51 a 75</v>
      </c>
      <c r="E90" s="39">
        <f>IF(SUM(E82:E88)&gt;0,IF(E89&lt;51,0,IF(E89&gt;75,2,1)),"")</f>
        <v>1</v>
      </c>
      <c r="F90" t="str">
        <f>IF(SUM(E82:E88)&gt;0,"Punto(s) a disminuir","")</f>
        <v>Punto(s) a disminuir</v>
      </c>
    </row>
    <row r="91" spans="1:6" x14ac:dyDescent="0.25">
      <c r="C91" s="33"/>
    </row>
    <row r="92" spans="1:6" x14ac:dyDescent="0.25">
      <c r="A92" t="s">
        <v>179</v>
      </c>
    </row>
    <row r="93" spans="1:6" x14ac:dyDescent="0.25">
      <c r="A93" t="s">
        <v>180</v>
      </c>
      <c r="B93">
        <v>0</v>
      </c>
    </row>
    <row r="94" spans="1:6" x14ac:dyDescent="0.25">
      <c r="A94" t="s">
        <v>181</v>
      </c>
      <c r="B94">
        <v>1</v>
      </c>
    </row>
    <row r="95" spans="1:6" x14ac:dyDescent="0.25">
      <c r="A95" t="s">
        <v>182</v>
      </c>
      <c r="B95">
        <v>2</v>
      </c>
    </row>
  </sheetData>
  <mergeCells count="42">
    <mergeCell ref="A50:D50"/>
    <mergeCell ref="B61:C61"/>
    <mergeCell ref="A80:E80"/>
    <mergeCell ref="A73:C73"/>
    <mergeCell ref="B52:C52"/>
    <mergeCell ref="B53:C53"/>
    <mergeCell ref="B54:C54"/>
    <mergeCell ref="B55:C55"/>
    <mergeCell ref="B66:C66"/>
    <mergeCell ref="B67:C67"/>
    <mergeCell ref="B68:C68"/>
    <mergeCell ref="B69:C69"/>
    <mergeCell ref="B51:C51"/>
    <mergeCell ref="B62:C62"/>
    <mergeCell ref="B63:C63"/>
    <mergeCell ref="B65:C65"/>
    <mergeCell ref="A41:F41"/>
    <mergeCell ref="A30:A34"/>
    <mergeCell ref="A35:A39"/>
    <mergeCell ref="A18:C18"/>
    <mergeCell ref="A47:B48"/>
    <mergeCell ref="A44:B46"/>
    <mergeCell ref="D42:E42"/>
    <mergeCell ref="F42:F43"/>
    <mergeCell ref="A42:B43"/>
    <mergeCell ref="C42:C43"/>
    <mergeCell ref="A10:C10"/>
    <mergeCell ref="A20:A24"/>
    <mergeCell ref="A25:A29"/>
    <mergeCell ref="A2:F2"/>
    <mergeCell ref="D3:F3"/>
    <mergeCell ref="D4:F4"/>
    <mergeCell ref="D5:F5"/>
    <mergeCell ref="D6:F6"/>
    <mergeCell ref="D7:F7"/>
    <mergeCell ref="D8:F8"/>
    <mergeCell ref="B64:C64"/>
    <mergeCell ref="B56:C56"/>
    <mergeCell ref="B57:C57"/>
    <mergeCell ref="B58:C58"/>
    <mergeCell ref="B59:C59"/>
    <mergeCell ref="B60:C60"/>
  </mergeCells>
  <conditionalFormatting sqref="C71">
    <cfRule type="cellIs" dxfId="5" priority="4" operator="equal">
      <formula>"Número respuestas de 12 a 18"</formula>
    </cfRule>
    <cfRule type="cellIs" dxfId="4" priority="5" operator="equal">
      <formula>"Número respuestas de 6 a 11"</formula>
    </cfRule>
    <cfRule type="cellIs" dxfId="3" priority="6" operator="equal">
      <formula>"Número respuestas de 1 a 5"</formula>
    </cfRule>
  </conditionalFormatting>
  <conditionalFormatting sqref="D90">
    <cfRule type="cellIs" dxfId="2" priority="1" operator="equal">
      <formula>"Número respuestas de 12 a 18"</formula>
    </cfRule>
    <cfRule type="cellIs" dxfId="1" priority="2" operator="equal">
      <formula>"Número respuestas de 6 a 11"</formula>
    </cfRule>
    <cfRule type="cellIs" dxfId="0" priority="3" operator="equal">
      <formula>"Número respuestas de 1 a 5"</formula>
    </cfRule>
  </conditionalFormatting>
  <dataValidations count="1">
    <dataValidation type="list" allowBlank="1" showInputMessage="1" showErrorMessage="1" sqref="D52:D69 D82:D88">
      <formula1>SN</formula1>
    </dataValidation>
  </dataValidations>
  <pageMargins left="0.7" right="0.7" top="0.75" bottom="0.75" header="0.3" footer="0.3"/>
  <pageSetup orientation="portrait" r:id="rId1"/>
  <ignoredErrors>
    <ignoredError sqref="E83 E86" 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21</vt:i4>
      </vt:variant>
    </vt:vector>
  </HeadingPairs>
  <TitlesOfParts>
    <vt:vector size="25" baseType="lpstr">
      <vt:lpstr>Formulario (2)</vt:lpstr>
      <vt:lpstr>Formulario</vt:lpstr>
      <vt:lpstr>datos</vt:lpstr>
      <vt:lpstr>Información</vt:lpstr>
      <vt:lpstr>Formulario!Área_de_impresión</vt:lpstr>
      <vt:lpstr>calificacion</vt:lpstr>
      <vt:lpstr>CalifiCorrup</vt:lpstr>
      <vt:lpstr>ImpacResidual</vt:lpstr>
      <vt:lpstr>ImpCorrup</vt:lpstr>
      <vt:lpstr>manejo</vt:lpstr>
      <vt:lpstr>NaturalezaControl</vt:lpstr>
      <vt:lpstr>PROBABILIDAD</vt:lpstr>
      <vt:lpstr>ProbCorrup</vt:lpstr>
      <vt:lpstr>probilida</vt:lpstr>
      <vt:lpstr>probilidad</vt:lpstr>
      <vt:lpstr>Riesgo</vt:lpstr>
      <vt:lpstr>SN</vt:lpstr>
      <vt:lpstr>TipoControl</vt:lpstr>
      <vt:lpstr>TipoImpacto</vt:lpstr>
      <vt:lpstr>Formulario!Títulos_a_imprimir</vt:lpstr>
      <vt:lpstr>ValoraHC</vt:lpstr>
      <vt:lpstr>valoraHS</vt:lpstr>
      <vt:lpstr>ValoraRiesgo</vt:lpstr>
      <vt:lpstr>ZonaRiesgoCorrup</vt:lpstr>
      <vt:lpstr>ZonaRiesgoCorrup2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Jairo Rico Bolivar</dc:creator>
  <cp:lastModifiedBy>Monica Beatriz Orozco Tello</cp:lastModifiedBy>
  <cp:lastPrinted>2018-05-02T18:20:57Z</cp:lastPrinted>
  <dcterms:created xsi:type="dcterms:W3CDTF">2016-11-30T14:25:23Z</dcterms:created>
  <dcterms:modified xsi:type="dcterms:W3CDTF">2018-08-08T16:21:15Z</dcterms:modified>
</cp:coreProperties>
</file>